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ndyharris/Library/Mobile Documents/com~apple~CloudDocs/Dual Momentum Systems/DMS Allocation Workbook/"/>
    </mc:Choice>
  </mc:AlternateContent>
  <xr:revisionPtr revIDLastSave="0" documentId="13_ncr:1_{A528FD25-3121-494B-A5AB-1780CB7B07B7}" xr6:coauthVersionLast="47" xr6:coauthVersionMax="47" xr10:uidLastSave="{00000000-0000-0000-0000-000000000000}"/>
  <bookViews>
    <workbookView xWindow="10260" yWindow="2540" windowWidth="40340" windowHeight="27260" xr2:uid="{F5D8227E-CACA-2F49-B285-B1651E481D2E}"/>
  </bookViews>
  <sheets>
    <sheet name="Apr 2025" sheetId="30" r:id="rId1"/>
    <sheet name="Mar 2025" sheetId="29" r:id="rId2"/>
    <sheet name="Feb 2025" sheetId="27" r:id="rId3"/>
    <sheet name="Jan 2025" sheetId="28" r:id="rId4"/>
  </sheets>
  <definedNames>
    <definedName name="_xlnm.Print_Area" localSheetId="0">'Apr 2025'!$B$3:$E$30</definedName>
    <definedName name="_xlnm.Print_Area" localSheetId="2">'Feb 2025'!$B$3:$E$30</definedName>
    <definedName name="_xlnm.Print_Area" localSheetId="3">'Jan 2025'!$B$3:$E$30</definedName>
    <definedName name="_xlnm.Print_Area" localSheetId="1">'Mar 2025'!$B$3:$E$30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7" i="30" l="1"/>
  <c r="Q57" i="30"/>
  <c r="S57" i="30" s="1"/>
  <c r="R56" i="30"/>
  <c r="Q56" i="30"/>
  <c r="S56" i="30" s="1"/>
  <c r="R55" i="30"/>
  <c r="Q55" i="30"/>
  <c r="S55" i="30" s="1"/>
  <c r="R54" i="30"/>
  <c r="Q54" i="30"/>
  <c r="S54" i="30" s="1"/>
  <c r="R53" i="30"/>
  <c r="P53" i="30"/>
  <c r="Q53" i="30" s="1"/>
  <c r="S53" i="30" s="1"/>
  <c r="R52" i="30"/>
  <c r="Q52" i="30"/>
  <c r="S52" i="30" s="1"/>
  <c r="R51" i="30"/>
  <c r="R50" i="30"/>
  <c r="Q50" i="30"/>
  <c r="S50" i="30" s="1"/>
  <c r="R49" i="30"/>
  <c r="Q49" i="30"/>
  <c r="S49" i="30" s="1"/>
  <c r="R48" i="30"/>
  <c r="P48" i="30"/>
  <c r="Q48" i="30" s="1"/>
  <c r="S48" i="30" s="1"/>
  <c r="R47" i="30"/>
  <c r="Q47" i="30"/>
  <c r="S47" i="30" s="1"/>
  <c r="S46" i="30"/>
  <c r="R46" i="30"/>
  <c r="Q46" i="30"/>
  <c r="R45" i="30"/>
  <c r="Q45" i="30"/>
  <c r="S45" i="30" s="1"/>
  <c r="R44" i="30"/>
  <c r="Q44" i="30"/>
  <c r="S44" i="30" s="1"/>
  <c r="R43" i="30"/>
  <c r="Q43" i="30"/>
  <c r="S43" i="30" s="1"/>
  <c r="R42" i="30"/>
  <c r="Q42" i="30"/>
  <c r="S42" i="30" s="1"/>
  <c r="R41" i="30"/>
  <c r="S41" i="30" s="1"/>
  <c r="Q41" i="30"/>
  <c r="S40" i="30"/>
  <c r="R40" i="30"/>
  <c r="Q40" i="30"/>
  <c r="R39" i="30"/>
  <c r="Q39" i="30"/>
  <c r="S39" i="30" s="1"/>
  <c r="O38" i="30"/>
  <c r="O37" i="30"/>
  <c r="P36" i="30"/>
  <c r="R36" i="30" s="1"/>
  <c r="R33" i="30"/>
  <c r="Q33" i="30"/>
  <c r="S33" i="30" s="1"/>
  <c r="O31" i="30"/>
  <c r="P30" i="30"/>
  <c r="R30" i="30" s="1"/>
  <c r="O30" i="30"/>
  <c r="B30" i="30"/>
  <c r="C30" i="30" s="1"/>
  <c r="R29" i="30"/>
  <c r="Q29" i="30"/>
  <c r="S29" i="30" s="1"/>
  <c r="P29" i="30"/>
  <c r="P27" i="30"/>
  <c r="P34" i="30" s="1"/>
  <c r="R26" i="30"/>
  <c r="Q26" i="30"/>
  <c r="S26" i="30" s="1"/>
  <c r="R25" i="30"/>
  <c r="Q25" i="30"/>
  <c r="S25" i="30" s="1"/>
  <c r="R23" i="30"/>
  <c r="Q23" i="30"/>
  <c r="S23" i="30" s="1"/>
  <c r="R22" i="30"/>
  <c r="Q22" i="30"/>
  <c r="S22" i="30" s="1"/>
  <c r="P22" i="30"/>
  <c r="P21" i="30"/>
  <c r="Q21" i="30" s="1"/>
  <c r="R20" i="30"/>
  <c r="Q20" i="30"/>
  <c r="S20" i="30" s="1"/>
  <c r="P24" i="30"/>
  <c r="R17" i="30"/>
  <c r="F17" i="30"/>
  <c r="R16" i="30"/>
  <c r="Q16" i="30"/>
  <c r="S16" i="30" s="1"/>
  <c r="F16" i="30"/>
  <c r="R15" i="30"/>
  <c r="F15" i="30"/>
  <c r="R14" i="30"/>
  <c r="Q14" i="30"/>
  <c r="S14" i="30" s="1"/>
  <c r="F14" i="30"/>
  <c r="R13" i="30"/>
  <c r="Q13" i="30"/>
  <c r="S13" i="30" s="1"/>
  <c r="F13" i="30"/>
  <c r="R12" i="30"/>
  <c r="Q12" i="30"/>
  <c r="S12" i="30" s="1"/>
  <c r="F12" i="30"/>
  <c r="Q11" i="30"/>
  <c r="F11" i="30"/>
  <c r="C11" i="30"/>
  <c r="Q51" i="30" s="1"/>
  <c r="S51" i="30" s="1"/>
  <c r="R10" i="30"/>
  <c r="C10" i="30"/>
  <c r="F10" i="30" s="1"/>
  <c r="R9" i="30"/>
  <c r="Q9" i="30"/>
  <c r="C9" i="30"/>
  <c r="Q17" i="30" s="1"/>
  <c r="S17" i="30" s="1"/>
  <c r="R8" i="30"/>
  <c r="Q8" i="30"/>
  <c r="S8" i="30" s="1"/>
  <c r="K8" i="30"/>
  <c r="J8" i="30"/>
  <c r="S7" i="30"/>
  <c r="J15" i="30" s="1"/>
  <c r="K15" i="30" s="1"/>
  <c r="R7" i="30"/>
  <c r="Q7" i="30"/>
  <c r="F7" i="30"/>
  <c r="P18" i="30"/>
  <c r="H6" i="30"/>
  <c r="B6" i="30"/>
  <c r="R5" i="30"/>
  <c r="Q5" i="30"/>
  <c r="B5" i="30"/>
  <c r="C5" i="30" s="1"/>
  <c r="I4" i="30"/>
  <c r="P23" i="29"/>
  <c r="P21" i="29"/>
  <c r="R57" i="29"/>
  <c r="Q57" i="29"/>
  <c r="S57" i="29" s="1"/>
  <c r="R56" i="29"/>
  <c r="Q56" i="29"/>
  <c r="R55" i="29"/>
  <c r="Q55" i="29"/>
  <c r="S55" i="29" s="1"/>
  <c r="R54" i="29"/>
  <c r="Q54" i="29"/>
  <c r="P53" i="29"/>
  <c r="R53" i="29" s="1"/>
  <c r="R52" i="29"/>
  <c r="Q52" i="29"/>
  <c r="S52" i="29" s="1"/>
  <c r="R51" i="29"/>
  <c r="R50" i="29"/>
  <c r="Q50" i="29"/>
  <c r="S50" i="29" s="1"/>
  <c r="R49" i="29"/>
  <c r="Q49" i="29"/>
  <c r="P48" i="29"/>
  <c r="R48" i="29" s="1"/>
  <c r="R47" i="29"/>
  <c r="Q47" i="29"/>
  <c r="S47" i="29" s="1"/>
  <c r="R46" i="29"/>
  <c r="Q46" i="29"/>
  <c r="R45" i="29"/>
  <c r="Q45" i="29"/>
  <c r="R44" i="29"/>
  <c r="Q44" i="29"/>
  <c r="R43" i="29"/>
  <c r="Q43" i="29"/>
  <c r="S43" i="29" s="1"/>
  <c r="R42" i="29"/>
  <c r="Q42" i="29"/>
  <c r="S42" i="29" s="1"/>
  <c r="R41" i="29"/>
  <c r="Q41" i="29"/>
  <c r="R40" i="29"/>
  <c r="Q40" i="29"/>
  <c r="R39" i="29"/>
  <c r="Q39" i="29"/>
  <c r="S39" i="29" s="1"/>
  <c r="O38" i="29"/>
  <c r="P37" i="29"/>
  <c r="R37" i="29" s="1"/>
  <c r="O37" i="29"/>
  <c r="P36" i="29"/>
  <c r="R36" i="29" s="1"/>
  <c r="P35" i="29"/>
  <c r="Q35" i="29" s="1"/>
  <c r="R33" i="29"/>
  <c r="Q33" i="29"/>
  <c r="S33" i="29" s="1"/>
  <c r="O31" i="29"/>
  <c r="P30" i="29"/>
  <c r="R30" i="29" s="1"/>
  <c r="O30" i="29"/>
  <c r="J14" i="29" s="1"/>
  <c r="K14" i="29" s="1"/>
  <c r="B30" i="29"/>
  <c r="C30" i="29" s="1"/>
  <c r="P29" i="29"/>
  <c r="R29" i="29" s="1"/>
  <c r="P28" i="29"/>
  <c r="P27" i="29"/>
  <c r="P34" i="29" s="1"/>
  <c r="R26" i="29"/>
  <c r="Q26" i="29"/>
  <c r="S26" i="29" s="1"/>
  <c r="P25" i="29"/>
  <c r="R25" i="29" s="1"/>
  <c r="R23" i="29"/>
  <c r="Q23" i="29"/>
  <c r="P22" i="29"/>
  <c r="Q22" i="29" s="1"/>
  <c r="R21" i="29"/>
  <c r="Q21" i="29"/>
  <c r="R20" i="29"/>
  <c r="P19" i="29"/>
  <c r="R19" i="29" s="1"/>
  <c r="R17" i="29"/>
  <c r="F17" i="29"/>
  <c r="R16" i="29"/>
  <c r="Q16" i="29"/>
  <c r="F16" i="29"/>
  <c r="R15" i="29"/>
  <c r="Q15" i="29"/>
  <c r="S15" i="29" s="1"/>
  <c r="J23" i="29" s="1"/>
  <c r="K23" i="29" s="1"/>
  <c r="F15" i="29"/>
  <c r="R14" i="29"/>
  <c r="Q14" i="29"/>
  <c r="S14" i="29" s="1"/>
  <c r="J18" i="29" s="1"/>
  <c r="K18" i="29" s="1"/>
  <c r="F14" i="29"/>
  <c r="R13" i="29"/>
  <c r="Q13" i="29"/>
  <c r="F13" i="29"/>
  <c r="R12" i="29"/>
  <c r="Q12" i="29"/>
  <c r="S12" i="29" s="1"/>
  <c r="F12" i="29"/>
  <c r="P11" i="29"/>
  <c r="R11" i="29" s="1"/>
  <c r="F11" i="29"/>
  <c r="C11" i="29"/>
  <c r="Q51" i="29" s="1"/>
  <c r="P10" i="29"/>
  <c r="Q10" i="29" s="1"/>
  <c r="C10" i="29"/>
  <c r="F10" i="29" s="1"/>
  <c r="R9" i="29"/>
  <c r="Q9" i="29"/>
  <c r="S9" i="29" s="1"/>
  <c r="C9" i="29"/>
  <c r="Q17" i="29" s="1"/>
  <c r="R8" i="29"/>
  <c r="Q8" i="29"/>
  <c r="S8" i="29" s="1"/>
  <c r="K8" i="29"/>
  <c r="J8" i="29"/>
  <c r="R7" i="29"/>
  <c r="Q7" i="29"/>
  <c r="S7" i="29" s="1"/>
  <c r="F7" i="29"/>
  <c r="P6" i="29"/>
  <c r="P18" i="29" s="1"/>
  <c r="H6" i="29"/>
  <c r="B6" i="29"/>
  <c r="R5" i="29"/>
  <c r="Q5" i="29"/>
  <c r="B5" i="29"/>
  <c r="C5" i="29" s="1"/>
  <c r="I4" i="29"/>
  <c r="P20" i="27"/>
  <c r="P11" i="27"/>
  <c r="P10" i="27"/>
  <c r="P6" i="27"/>
  <c r="R57" i="28"/>
  <c r="Q57" i="28"/>
  <c r="S57" i="28" s="1"/>
  <c r="R56" i="28"/>
  <c r="S56" i="28" s="1"/>
  <c r="Q56" i="28"/>
  <c r="R55" i="28"/>
  <c r="Q55" i="28"/>
  <c r="S55" i="28" s="1"/>
  <c r="R54" i="28"/>
  <c r="Q54" i="28"/>
  <c r="S54" i="28" s="1"/>
  <c r="P53" i="28"/>
  <c r="R53" i="28" s="1"/>
  <c r="R52" i="28"/>
  <c r="R51" i="28"/>
  <c r="R50" i="28"/>
  <c r="R49" i="28"/>
  <c r="P48" i="28"/>
  <c r="R48" i="28" s="1"/>
  <c r="R47" i="28"/>
  <c r="Q47" i="28"/>
  <c r="S47" i="28" s="1"/>
  <c r="R46" i="28"/>
  <c r="S46" i="28" s="1"/>
  <c r="Q46" i="28"/>
  <c r="R45" i="28"/>
  <c r="Q45" i="28"/>
  <c r="S45" i="28" s="1"/>
  <c r="R44" i="28"/>
  <c r="Q44" i="28"/>
  <c r="S44" i="28" s="1"/>
  <c r="S43" i="28"/>
  <c r="R43" i="28"/>
  <c r="Q43" i="28"/>
  <c r="R42" i="28"/>
  <c r="Q42" i="28"/>
  <c r="S42" i="28" s="1"/>
  <c r="R41" i="28"/>
  <c r="Q41" i="28"/>
  <c r="S41" i="28" s="1"/>
  <c r="R40" i="28"/>
  <c r="Q40" i="28"/>
  <c r="S40" i="28" s="1"/>
  <c r="R39" i="28"/>
  <c r="Q39" i="28"/>
  <c r="S39" i="28" s="1"/>
  <c r="J14" i="28" s="1"/>
  <c r="K14" i="28" s="1"/>
  <c r="O38" i="28"/>
  <c r="P37" i="28"/>
  <c r="R37" i="28" s="1"/>
  <c r="O37" i="28"/>
  <c r="P36" i="28"/>
  <c r="R36" i="28" s="1"/>
  <c r="P35" i="28"/>
  <c r="R35" i="28" s="1"/>
  <c r="R33" i="28"/>
  <c r="Q33" i="28"/>
  <c r="S33" i="28" s="1"/>
  <c r="O31" i="28"/>
  <c r="P30" i="28"/>
  <c r="Q30" i="28" s="1"/>
  <c r="O30" i="28"/>
  <c r="B30" i="28"/>
  <c r="C30" i="28" s="1"/>
  <c r="P29" i="28"/>
  <c r="R29" i="28" s="1"/>
  <c r="P28" i="28"/>
  <c r="Q28" i="28" s="1"/>
  <c r="P27" i="28"/>
  <c r="Q27" i="28" s="1"/>
  <c r="R26" i="28"/>
  <c r="Q26" i="28"/>
  <c r="S26" i="28" s="1"/>
  <c r="P25" i="28"/>
  <c r="R25" i="28" s="1"/>
  <c r="R23" i="28"/>
  <c r="Q23" i="28"/>
  <c r="S23" i="28" s="1"/>
  <c r="P22" i="28"/>
  <c r="Q22" i="28" s="1"/>
  <c r="R21" i="28"/>
  <c r="R20" i="28"/>
  <c r="R19" i="28"/>
  <c r="P19" i="28"/>
  <c r="Q19" i="28" s="1"/>
  <c r="S19" i="28" s="1"/>
  <c r="R18" i="28"/>
  <c r="Q18" i="28"/>
  <c r="S18" i="28" s="1"/>
  <c r="P18" i="28"/>
  <c r="R17" i="28"/>
  <c r="Q17" i="28"/>
  <c r="S17" i="28" s="1"/>
  <c r="J26" i="28" s="1"/>
  <c r="K26" i="28" s="1"/>
  <c r="F17" i="28"/>
  <c r="R16" i="28"/>
  <c r="F16" i="28"/>
  <c r="R15" i="28"/>
  <c r="F15" i="28"/>
  <c r="R14" i="28"/>
  <c r="F14" i="28"/>
  <c r="R13" i="28"/>
  <c r="F13" i="28"/>
  <c r="R12" i="28"/>
  <c r="F12" i="28"/>
  <c r="R11" i="28"/>
  <c r="C11" i="28"/>
  <c r="Q51" i="28" s="1"/>
  <c r="S51" i="28" s="1"/>
  <c r="R10" i="28"/>
  <c r="C10" i="28"/>
  <c r="Q20" i="28" s="1"/>
  <c r="S20" i="28" s="1"/>
  <c r="R9" i="28"/>
  <c r="C9" i="28"/>
  <c r="Q10" i="28" s="1"/>
  <c r="S10" i="28" s="1"/>
  <c r="R8" i="28"/>
  <c r="K8" i="28"/>
  <c r="J8" i="28"/>
  <c r="R7" i="28"/>
  <c r="F7" i="28"/>
  <c r="R6" i="28"/>
  <c r="H6" i="28"/>
  <c r="B6" i="28"/>
  <c r="R5" i="28"/>
  <c r="Q5" i="28"/>
  <c r="B5" i="28"/>
  <c r="C5" i="28" s="1"/>
  <c r="I4" i="28"/>
  <c r="S9" i="30" l="1"/>
  <c r="P37" i="30"/>
  <c r="R37" i="30" s="1"/>
  <c r="J12" i="30"/>
  <c r="K12" i="30" s="1"/>
  <c r="J18" i="30"/>
  <c r="K18" i="30" s="1"/>
  <c r="J22" i="30"/>
  <c r="K22" i="30" s="1"/>
  <c r="J29" i="30"/>
  <c r="K29" i="30" s="1"/>
  <c r="J28" i="30"/>
  <c r="K28" i="30" s="1"/>
  <c r="J26" i="30"/>
  <c r="K26" i="30" s="1"/>
  <c r="J27" i="30"/>
  <c r="K27" i="30" s="1"/>
  <c r="J17" i="30"/>
  <c r="K17" i="30" s="1"/>
  <c r="R34" i="30"/>
  <c r="Q34" i="30"/>
  <c r="S34" i="30" s="1"/>
  <c r="J10" i="30"/>
  <c r="K10" i="30" s="1"/>
  <c r="R18" i="30"/>
  <c r="Q18" i="30"/>
  <c r="S18" i="30" s="1"/>
  <c r="Q24" i="30"/>
  <c r="R24" i="30"/>
  <c r="J11" i="30"/>
  <c r="K11" i="30" s="1"/>
  <c r="Q15" i="30"/>
  <c r="S15" i="30" s="1"/>
  <c r="J23" i="30" s="1"/>
  <c r="K23" i="30" s="1"/>
  <c r="P35" i="30"/>
  <c r="Q37" i="30"/>
  <c r="S37" i="30" s="1"/>
  <c r="R6" i="30"/>
  <c r="R21" i="30"/>
  <c r="S21" i="30" s="1"/>
  <c r="J24" i="30"/>
  <c r="K24" i="30" s="1"/>
  <c r="Q27" i="30"/>
  <c r="S27" i="30" s="1"/>
  <c r="J16" i="30" s="1"/>
  <c r="K16" i="30" s="1"/>
  <c r="Q30" i="30"/>
  <c r="S30" i="30" s="1"/>
  <c r="J25" i="30" s="1"/>
  <c r="K25" i="30" s="1"/>
  <c r="Q6" i="30"/>
  <c r="Q10" i="30"/>
  <c r="S10" i="30" s="1"/>
  <c r="R27" i="30"/>
  <c r="S5" i="30"/>
  <c r="R11" i="30"/>
  <c r="S11" i="30" s="1"/>
  <c r="J19" i="30" s="1"/>
  <c r="K19" i="30" s="1"/>
  <c r="Q19" i="30"/>
  <c r="S19" i="30" s="1"/>
  <c r="P32" i="30"/>
  <c r="Q36" i="30"/>
  <c r="S36" i="30" s="1"/>
  <c r="P28" i="30"/>
  <c r="F9" i="30"/>
  <c r="F18" i="30" s="1"/>
  <c r="J14" i="30"/>
  <c r="K14" i="30" s="1"/>
  <c r="R19" i="30"/>
  <c r="S40" i="29"/>
  <c r="S44" i="29"/>
  <c r="S5" i="29"/>
  <c r="S13" i="29"/>
  <c r="J12" i="29" s="1"/>
  <c r="K12" i="29" s="1"/>
  <c r="S49" i="29"/>
  <c r="J22" i="29" s="1"/>
  <c r="K22" i="29" s="1"/>
  <c r="S54" i="29"/>
  <c r="S17" i="29"/>
  <c r="J26" i="29" s="1"/>
  <c r="K26" i="29" s="1"/>
  <c r="S51" i="29"/>
  <c r="J11" i="29" s="1"/>
  <c r="K11" i="29" s="1"/>
  <c r="S16" i="29"/>
  <c r="S41" i="29"/>
  <c r="S45" i="29"/>
  <c r="S46" i="29"/>
  <c r="S56" i="29"/>
  <c r="J27" i="29"/>
  <c r="K27" i="29" s="1"/>
  <c r="J15" i="29"/>
  <c r="K15" i="29" s="1"/>
  <c r="J28" i="29"/>
  <c r="K28" i="29" s="1"/>
  <c r="J17" i="29"/>
  <c r="K17" i="29" s="1"/>
  <c r="J29" i="29"/>
  <c r="K29" i="29" s="1"/>
  <c r="J10" i="29"/>
  <c r="K10" i="29" s="1"/>
  <c r="S23" i="29"/>
  <c r="S21" i="29"/>
  <c r="P31" i="29"/>
  <c r="Q18" i="29"/>
  <c r="R18" i="29"/>
  <c r="R34" i="29"/>
  <c r="Q34" i="29"/>
  <c r="S10" i="29"/>
  <c r="R31" i="29"/>
  <c r="Q31" i="29"/>
  <c r="S31" i="29" s="1"/>
  <c r="R22" i="29"/>
  <c r="S22" i="29" s="1"/>
  <c r="Q27" i="29"/>
  <c r="R28" i="29"/>
  <c r="Q30" i="29"/>
  <c r="S30" i="29" s="1"/>
  <c r="R27" i="29"/>
  <c r="Q28" i="29"/>
  <c r="R35" i="29"/>
  <c r="S35" i="29" s="1"/>
  <c r="Q37" i="29"/>
  <c r="S37" i="29" s="1"/>
  <c r="J24" i="29"/>
  <c r="K24" i="29" s="1"/>
  <c r="Q29" i="29"/>
  <c r="S29" i="29" s="1"/>
  <c r="Q6" i="29"/>
  <c r="R6" i="29"/>
  <c r="R10" i="29"/>
  <c r="Q11" i="29"/>
  <c r="S11" i="29" s="1"/>
  <c r="J19" i="29" s="1"/>
  <c r="K19" i="29" s="1"/>
  <c r="Q20" i="29"/>
  <c r="S20" i="29" s="1"/>
  <c r="P32" i="29"/>
  <c r="Q36" i="29"/>
  <c r="S36" i="29" s="1"/>
  <c r="P24" i="29"/>
  <c r="Q25" i="29"/>
  <c r="S25" i="29" s="1"/>
  <c r="Q48" i="29"/>
  <c r="S48" i="29" s="1"/>
  <c r="Q53" i="29"/>
  <c r="S53" i="29" s="1"/>
  <c r="Q19" i="29"/>
  <c r="S19" i="29" s="1"/>
  <c r="F9" i="29"/>
  <c r="F18" i="29" s="1"/>
  <c r="J24" i="28"/>
  <c r="K24" i="28" s="1"/>
  <c r="Q49" i="28"/>
  <c r="S49" i="28" s="1"/>
  <c r="J22" i="28" s="1"/>
  <c r="K22" i="28" s="1"/>
  <c r="Q15" i="28"/>
  <c r="S15" i="28" s="1"/>
  <c r="J23" i="28" s="1"/>
  <c r="K23" i="28" s="1"/>
  <c r="Q37" i="28"/>
  <c r="S37" i="28" s="1"/>
  <c r="Q52" i="28"/>
  <c r="S52" i="28" s="1"/>
  <c r="P31" i="28"/>
  <c r="Q16" i="28"/>
  <c r="S16" i="28" s="1"/>
  <c r="J28" i="28" s="1"/>
  <c r="K28" i="28" s="1"/>
  <c r="S5" i="28"/>
  <c r="F9" i="28"/>
  <c r="F18" i="28" s="1"/>
  <c r="R27" i="28"/>
  <c r="S27" i="28" s="1"/>
  <c r="R30" i="28"/>
  <c r="S30" i="28" s="1"/>
  <c r="J25" i="28" s="1"/>
  <c r="K25" i="28" s="1"/>
  <c r="P34" i="28"/>
  <c r="Q50" i="28"/>
  <c r="S50" i="28" s="1"/>
  <c r="J10" i="28" s="1"/>
  <c r="K10" i="28" s="1"/>
  <c r="F10" i="28"/>
  <c r="J11" i="28"/>
  <c r="K11" i="28" s="1"/>
  <c r="Q21" i="28"/>
  <c r="S21" i="28" s="1"/>
  <c r="R22" i="28"/>
  <c r="R28" i="28"/>
  <c r="S28" i="28" s="1"/>
  <c r="P32" i="28"/>
  <c r="Q36" i="28"/>
  <c r="S36" i="28" s="1"/>
  <c r="F11" i="28"/>
  <c r="Q14" i="28"/>
  <c r="S14" i="28" s="1"/>
  <c r="J18" i="28" s="1"/>
  <c r="K18" i="28" s="1"/>
  <c r="Q13" i="28"/>
  <c r="S13" i="28" s="1"/>
  <c r="J12" i="28" s="1"/>
  <c r="K12" i="28" s="1"/>
  <c r="Q6" i="28"/>
  <c r="S6" i="28" s="1"/>
  <c r="J20" i="28" s="1"/>
  <c r="K20" i="28" s="1"/>
  <c r="Q9" i="28"/>
  <c r="S9" i="28" s="1"/>
  <c r="J27" i="28" s="1"/>
  <c r="K27" i="28" s="1"/>
  <c r="Q11" i="28"/>
  <c r="S11" i="28" s="1"/>
  <c r="J19" i="28" s="1"/>
  <c r="K19" i="28" s="1"/>
  <c r="P24" i="28"/>
  <c r="Q25" i="28"/>
  <c r="S25" i="28" s="1"/>
  <c r="Q48" i="28"/>
  <c r="S48" i="28" s="1"/>
  <c r="Q53" i="28"/>
  <c r="S53" i="28" s="1"/>
  <c r="Q7" i="28"/>
  <c r="S7" i="28" s="1"/>
  <c r="J15" i="28" s="1"/>
  <c r="K15" i="28" s="1"/>
  <c r="Q29" i="28"/>
  <c r="S29" i="28" s="1"/>
  <c r="Q35" i="28"/>
  <c r="S35" i="28" s="1"/>
  <c r="Q12" i="28"/>
  <c r="S12" i="28" s="1"/>
  <c r="J17" i="28" s="1"/>
  <c r="K17" i="28" s="1"/>
  <c r="Q8" i="28"/>
  <c r="S8" i="28" s="1"/>
  <c r="J29" i="28" s="1"/>
  <c r="K29" i="28" s="1"/>
  <c r="S6" i="30" l="1"/>
  <c r="J20" i="30" s="1"/>
  <c r="K20" i="30" s="1"/>
  <c r="Q28" i="30"/>
  <c r="S28" i="30" s="1"/>
  <c r="R28" i="30"/>
  <c r="P31" i="30"/>
  <c r="R32" i="30"/>
  <c r="P38" i="30"/>
  <c r="Q32" i="30"/>
  <c r="S32" i="30" s="1"/>
  <c r="J13" i="30" s="1"/>
  <c r="K13" i="30" s="1"/>
  <c r="S24" i="30"/>
  <c r="J21" i="30"/>
  <c r="K21" i="30" s="1"/>
  <c r="R35" i="30"/>
  <c r="Q35" i="30"/>
  <c r="S18" i="29"/>
  <c r="J25" i="29"/>
  <c r="K25" i="29" s="1"/>
  <c r="S6" i="29"/>
  <c r="Q24" i="29"/>
  <c r="R24" i="29"/>
  <c r="S27" i="29"/>
  <c r="J16" i="29" s="1"/>
  <c r="K16" i="29" s="1"/>
  <c r="R32" i="29"/>
  <c r="P38" i="29"/>
  <c r="Q32" i="29"/>
  <c r="J21" i="29"/>
  <c r="K21" i="29" s="1"/>
  <c r="S28" i="29"/>
  <c r="J30" i="29" s="1"/>
  <c r="K30" i="29" s="1"/>
  <c r="S34" i="29"/>
  <c r="R32" i="28"/>
  <c r="P38" i="28"/>
  <c r="Q32" i="28"/>
  <c r="S32" i="28" s="1"/>
  <c r="J13" i="28" s="1"/>
  <c r="K13" i="28" s="1"/>
  <c r="J30" i="28"/>
  <c r="K30" i="28" s="1"/>
  <c r="Q31" i="28"/>
  <c r="R31" i="28"/>
  <c r="S22" i="28"/>
  <c r="J21" i="28" s="1"/>
  <c r="K21" i="28" s="1"/>
  <c r="Q24" i="28"/>
  <c r="R24" i="28"/>
  <c r="R34" i="28"/>
  <c r="Q34" i="28"/>
  <c r="S34" i="28" s="1"/>
  <c r="J16" i="28" s="1"/>
  <c r="K16" i="28" s="1"/>
  <c r="J30" i="30" l="1"/>
  <c r="K30" i="30" s="1"/>
  <c r="R31" i="30"/>
  <c r="Q31" i="30"/>
  <c r="S31" i="30" s="1"/>
  <c r="Q38" i="30"/>
  <c r="S38" i="30" s="1"/>
  <c r="R38" i="30"/>
  <c r="S35" i="30"/>
  <c r="S24" i="29"/>
  <c r="J20" i="29"/>
  <c r="K20" i="29" s="1"/>
  <c r="S32" i="29"/>
  <c r="J13" i="29" s="1"/>
  <c r="K13" i="29" s="1"/>
  <c r="Q38" i="29"/>
  <c r="Q58" i="29" s="1"/>
  <c r="R38" i="29"/>
  <c r="R58" i="29" s="1"/>
  <c r="S24" i="28"/>
  <c r="Q38" i="28"/>
  <c r="S38" i="28" s="1"/>
  <c r="R38" i="28"/>
  <c r="R58" i="28" s="1"/>
  <c r="S31" i="28"/>
  <c r="R58" i="30" l="1"/>
  <c r="Q58" i="30"/>
  <c r="J9" i="30"/>
  <c r="K9" i="30" s="1"/>
  <c r="S58" i="30"/>
  <c r="S38" i="29"/>
  <c r="J9" i="29" s="1"/>
  <c r="K9" i="29" s="1"/>
  <c r="Q58" i="28"/>
  <c r="J9" i="28"/>
  <c r="K9" i="28" s="1"/>
  <c r="S58" i="28"/>
  <c r="K31" i="30" l="1"/>
  <c r="L9" i="30" s="1"/>
  <c r="K31" i="29"/>
  <c r="L9" i="29" s="1"/>
  <c r="S58" i="29"/>
  <c r="K31" i="28"/>
  <c r="L9" i="28"/>
  <c r="L31" i="30" l="1"/>
  <c r="L22" i="30"/>
  <c r="L12" i="30"/>
  <c r="L17" i="30"/>
  <c r="L27" i="30"/>
  <c r="L29" i="30"/>
  <c r="L18" i="30"/>
  <c r="L15" i="30"/>
  <c r="L28" i="30"/>
  <c r="L26" i="30"/>
  <c r="L25" i="30"/>
  <c r="L14" i="30"/>
  <c r="L11" i="30"/>
  <c r="L23" i="30"/>
  <c r="L19" i="30"/>
  <c r="L16" i="30"/>
  <c r="L10" i="30"/>
  <c r="L24" i="30"/>
  <c r="L20" i="30"/>
  <c r="L13" i="30"/>
  <c r="L21" i="30"/>
  <c r="L30" i="30"/>
  <c r="L31" i="29"/>
  <c r="L29" i="29"/>
  <c r="L12" i="29"/>
  <c r="L14" i="29"/>
  <c r="L28" i="29"/>
  <c r="L10" i="29"/>
  <c r="L26" i="29"/>
  <c r="L27" i="29"/>
  <c r="L17" i="29"/>
  <c r="L15" i="29"/>
  <c r="L23" i="29"/>
  <c r="L18" i="29"/>
  <c r="L24" i="29"/>
  <c r="L19" i="29"/>
  <c r="L25" i="29"/>
  <c r="L11" i="29"/>
  <c r="L22" i="29"/>
  <c r="L16" i="29"/>
  <c r="L30" i="29"/>
  <c r="L21" i="29"/>
  <c r="L20" i="29"/>
  <c r="L13" i="29"/>
  <c r="L31" i="28"/>
  <c r="L14" i="28"/>
  <c r="L26" i="28"/>
  <c r="L10" i="28"/>
  <c r="L19" i="28"/>
  <c r="L27" i="28"/>
  <c r="L11" i="28"/>
  <c r="L29" i="28"/>
  <c r="L22" i="28"/>
  <c r="L20" i="28"/>
  <c r="L12" i="28"/>
  <c r="L25" i="28"/>
  <c r="L15" i="28"/>
  <c r="L17" i="28"/>
  <c r="L23" i="28"/>
  <c r="L24" i="28"/>
  <c r="L18" i="28"/>
  <c r="L28" i="28"/>
  <c r="L16" i="28"/>
  <c r="L30" i="28"/>
  <c r="L13" i="28"/>
  <c r="L21" i="28"/>
  <c r="P19" i="27" l="1"/>
  <c r="R57" i="27"/>
  <c r="Q57" i="27"/>
  <c r="R56" i="27"/>
  <c r="Q56" i="27"/>
  <c r="R55" i="27"/>
  <c r="Q55" i="27"/>
  <c r="R54" i="27"/>
  <c r="Q54" i="27"/>
  <c r="R53" i="27"/>
  <c r="Q53" i="27"/>
  <c r="R52" i="27"/>
  <c r="Q52" i="27"/>
  <c r="R51" i="27"/>
  <c r="Q51" i="27"/>
  <c r="R50" i="27"/>
  <c r="Q50" i="27"/>
  <c r="R49" i="27"/>
  <c r="Q49" i="27"/>
  <c r="R48" i="27"/>
  <c r="Q48" i="27"/>
  <c r="R47" i="27"/>
  <c r="Q47" i="27"/>
  <c r="R46" i="27"/>
  <c r="Q46" i="27"/>
  <c r="R45" i="27"/>
  <c r="Q45" i="27"/>
  <c r="R44" i="27"/>
  <c r="Q44" i="27"/>
  <c r="R43" i="27"/>
  <c r="Q43" i="27"/>
  <c r="S43" i="27" s="1"/>
  <c r="R42" i="27"/>
  <c r="Q42" i="27"/>
  <c r="R41" i="27"/>
  <c r="Q41" i="27"/>
  <c r="R40" i="27"/>
  <c r="Q40" i="27"/>
  <c r="R39" i="27"/>
  <c r="Q39" i="27"/>
  <c r="S39" i="27" s="1"/>
  <c r="R36" i="27"/>
  <c r="Q36" i="27"/>
  <c r="R35" i="27"/>
  <c r="Q35" i="27"/>
  <c r="R33" i="27"/>
  <c r="Q33" i="27"/>
  <c r="R32" i="27"/>
  <c r="Q32" i="27"/>
  <c r="R29" i="27"/>
  <c r="Q29" i="27"/>
  <c r="R28" i="27"/>
  <c r="Q28" i="27"/>
  <c r="R26" i="27"/>
  <c r="Q26" i="27"/>
  <c r="R25" i="27"/>
  <c r="Q25" i="27"/>
  <c r="R23" i="27"/>
  <c r="Q23" i="27"/>
  <c r="R22" i="27"/>
  <c r="Q22" i="27"/>
  <c r="R21" i="27"/>
  <c r="Q21" i="27"/>
  <c r="R20" i="27"/>
  <c r="Q20" i="27"/>
  <c r="R19" i="27"/>
  <c r="Q19" i="27"/>
  <c r="R17" i="27"/>
  <c r="Q17" i="27"/>
  <c r="R16" i="27"/>
  <c r="Q16" i="27"/>
  <c r="R15" i="27"/>
  <c r="Q15" i="27"/>
  <c r="R14" i="27"/>
  <c r="Q14" i="27"/>
  <c r="R13" i="27"/>
  <c r="Q13" i="27"/>
  <c r="R12" i="27"/>
  <c r="Q12" i="27"/>
  <c r="R11" i="27"/>
  <c r="Q11" i="27"/>
  <c r="R10" i="27"/>
  <c r="Q10" i="27"/>
  <c r="R9" i="27"/>
  <c r="Q9" i="27"/>
  <c r="R8" i="27"/>
  <c r="Q8" i="27"/>
  <c r="R7" i="27"/>
  <c r="Q7" i="27"/>
  <c r="R6" i="27"/>
  <c r="Q6" i="27"/>
  <c r="Q5" i="27"/>
  <c r="R5" i="27"/>
  <c r="F14" i="27"/>
  <c r="F15" i="27"/>
  <c r="F16" i="27"/>
  <c r="F17" i="27"/>
  <c r="B30" i="27"/>
  <c r="C30" i="27"/>
  <c r="P53" i="27"/>
  <c r="P48" i="27"/>
  <c r="O38" i="27"/>
  <c r="O37" i="27"/>
  <c r="P36" i="27"/>
  <c r="P35" i="27"/>
  <c r="O31" i="27"/>
  <c r="P30" i="27"/>
  <c r="R30" i="27" s="1"/>
  <c r="O30" i="27"/>
  <c r="P29" i="27"/>
  <c r="P28" i="27"/>
  <c r="P25" i="27"/>
  <c r="P22" i="27"/>
  <c r="P27" i="27"/>
  <c r="R27" i="27" s="1"/>
  <c r="F13" i="27"/>
  <c r="F12" i="27"/>
  <c r="C11" i="27"/>
  <c r="C10" i="27"/>
  <c r="F9" i="27"/>
  <c r="C9" i="27"/>
  <c r="K8" i="27"/>
  <c r="J8" i="27"/>
  <c r="F7" i="27"/>
  <c r="P18" i="27"/>
  <c r="R18" i="27" s="1"/>
  <c r="H6" i="27"/>
  <c r="B6" i="27"/>
  <c r="B5" i="27"/>
  <c r="C5" i="27" s="1"/>
  <c r="I4" i="27"/>
  <c r="Q27" i="27" l="1"/>
  <c r="P37" i="27"/>
  <c r="Q30" i="27"/>
  <c r="S15" i="27"/>
  <c r="J23" i="27" s="1"/>
  <c r="K23" i="27" s="1"/>
  <c r="Q18" i="27"/>
  <c r="S47" i="27"/>
  <c r="S14" i="27"/>
  <c r="J18" i="27" s="1"/>
  <c r="K18" i="27" s="1"/>
  <c r="S44" i="27"/>
  <c r="S17" i="27"/>
  <c r="J26" i="27" s="1"/>
  <c r="K26" i="27" s="1"/>
  <c r="S48" i="27"/>
  <c r="S50" i="27"/>
  <c r="S54" i="27"/>
  <c r="S20" i="27"/>
  <c r="S23" i="27"/>
  <c r="S42" i="27"/>
  <c r="S7" i="27"/>
  <c r="J15" i="27" s="1"/>
  <c r="K15" i="27" s="1"/>
  <c r="S9" i="27"/>
  <c r="J27" i="27" s="1"/>
  <c r="K27" i="27" s="1"/>
  <c r="S55" i="27"/>
  <c r="S26" i="27"/>
  <c r="S33" i="27"/>
  <c r="S52" i="27"/>
  <c r="S13" i="27"/>
  <c r="J12" i="27" s="1"/>
  <c r="K12" i="27" s="1"/>
  <c r="S21" i="27"/>
  <c r="S40" i="27"/>
  <c r="S8" i="27"/>
  <c r="J29" i="27" s="1"/>
  <c r="K29" i="27" s="1"/>
  <c r="S51" i="27"/>
  <c r="S53" i="27"/>
  <c r="S57" i="27"/>
  <c r="S11" i="27"/>
  <c r="J19" i="27" s="1"/>
  <c r="K19" i="27" s="1"/>
  <c r="S41" i="27"/>
  <c r="S45" i="27"/>
  <c r="S49" i="27"/>
  <c r="J14" i="27"/>
  <c r="K14" i="27" s="1"/>
  <c r="S12" i="27"/>
  <c r="J17" i="27" s="1"/>
  <c r="K17" i="27" s="1"/>
  <c r="S56" i="27"/>
  <c r="S46" i="27"/>
  <c r="S16" i="27"/>
  <c r="J28" i="27" s="1"/>
  <c r="K28" i="27" s="1"/>
  <c r="P31" i="27"/>
  <c r="P34" i="27"/>
  <c r="S10" i="27"/>
  <c r="S35" i="27"/>
  <c r="S22" i="27"/>
  <c r="S19" i="27"/>
  <c r="P24" i="27"/>
  <c r="S25" i="27"/>
  <c r="S28" i="27"/>
  <c r="S29" i="27"/>
  <c r="S30" i="27"/>
  <c r="P32" i="27"/>
  <c r="S36" i="27"/>
  <c r="F10" i="27"/>
  <c r="F11" i="27"/>
  <c r="Q37" i="27" l="1"/>
  <c r="S37" i="27" s="1"/>
  <c r="R37" i="27"/>
  <c r="Q31" i="27"/>
  <c r="R31" i="27"/>
  <c r="Q34" i="27"/>
  <c r="R34" i="27"/>
  <c r="R24" i="27"/>
  <c r="Q24" i="27"/>
  <c r="J24" i="27"/>
  <c r="K24" i="27" s="1"/>
  <c r="F18" i="27"/>
  <c r="J22" i="27"/>
  <c r="K22" i="27" s="1"/>
  <c r="J10" i="27"/>
  <c r="K10" i="27" s="1"/>
  <c r="J11" i="27"/>
  <c r="K11" i="27" s="1"/>
  <c r="J25" i="27"/>
  <c r="K25" i="27" s="1"/>
  <c r="J30" i="27"/>
  <c r="K30" i="27" s="1"/>
  <c r="J21" i="27"/>
  <c r="K21" i="27" s="1"/>
  <c r="S6" i="27"/>
  <c r="J20" i="27" s="1"/>
  <c r="K20" i="27" s="1"/>
  <c r="P38" i="27"/>
  <c r="S5" i="27"/>
  <c r="S27" i="27"/>
  <c r="S18" i="27"/>
  <c r="Q38" i="27" l="1"/>
  <c r="R38" i="27"/>
  <c r="R58" i="27" s="1"/>
  <c r="S32" i="27"/>
  <c r="J13" i="27" s="1"/>
  <c r="K13" i="27" s="1"/>
  <c r="S31" i="27"/>
  <c r="S34" i="27"/>
  <c r="J16" i="27" s="1"/>
  <c r="K16" i="27" s="1"/>
  <c r="S24" i="27"/>
  <c r="Q58" i="27"/>
  <c r="S38" i="27" l="1"/>
  <c r="J9" i="27" l="1"/>
  <c r="K9" i="27" s="1"/>
  <c r="S58" i="27"/>
  <c r="K31" i="27" l="1"/>
  <c r="L9" i="27" s="1"/>
  <c r="L31" i="27" l="1"/>
  <c r="L18" i="27"/>
  <c r="L23" i="27"/>
  <c r="L26" i="27"/>
  <c r="L24" i="27"/>
  <c r="L14" i="27"/>
  <c r="L19" i="27"/>
  <c r="L15" i="27"/>
  <c r="L27" i="27"/>
  <c r="L29" i="27"/>
  <c r="L12" i="27"/>
  <c r="L28" i="27"/>
  <c r="L17" i="27"/>
  <c r="L21" i="27"/>
  <c r="L25" i="27"/>
  <c r="L11" i="27"/>
  <c r="L22" i="27"/>
  <c r="L20" i="27"/>
  <c r="L30" i="27"/>
  <c r="L10" i="27"/>
  <c r="L16" i="27"/>
  <c r="L13" i="27"/>
</calcChain>
</file>

<file path=xl/sharedStrings.xml><?xml version="1.0" encoding="utf-8"?>
<sst xmlns="http://schemas.openxmlformats.org/spreadsheetml/2006/main" count="696" uniqueCount="61">
  <si>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</si>
  <si>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</si>
  <si>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</si>
  <si>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</si>
  <si>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</si>
  <si>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</si>
  <si>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</si>
  <si>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</si>
  <si>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</si>
  <si>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</si>
  <si>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</si>
  <si>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</si>
  <si>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</si>
  <si>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</si>
  <si>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</si>
  <si>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</si>
  <si>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</si>
  <si>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</si>
  <si>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</si>
  <si>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Shares to Own</t>
  </si>
  <si>
    <t>Price</t>
  </si>
  <si>
    <t>ETF</t>
  </si>
  <si>
    <t>$ to buy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</si>
  <si>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</si>
  <si>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</si>
  <si>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</si>
  <si>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</si>
  <si>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</si>
  <si>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</si>
  <si>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</si>
  <si>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</si>
  <si>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</si>
  <si>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</si>
  <si>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DualMomentumSystems.com</t>
  </si>
  <si>
    <t>Instructions:</t>
  </si>
  <si>
    <t>VCSH</t>
  </si>
  <si>
    <t>IWP</t>
  </si>
  <si>
    <t>DBMF</t>
  </si>
  <si>
    <t>DBMF (ETF)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</si>
  <si>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</si>
  <si>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</si>
  <si>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</si>
  <si>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</si>
  <si>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</si>
  <si>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</si>
  <si>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</si>
  <si>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</si>
  <si>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</si>
  <si>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</si>
  <si>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</si>
  <si>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</si>
  <si>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</si>
  <si>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</si>
  <si>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</si>
  <si>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</si>
  <si>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</si>
  <si>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</si>
  <si>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</si>
  <si>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</si>
  <si>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</si>
  <si>
    <t>CONSERVATIVE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</si>
</sst>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32">
    <xf numFmtId="0" fontId="0" fillId="0" borderId="0" xfId="0"/>
    <xf numFmtId="165" fontId="3" fillId="3" borderId="0" xfId="1" applyNumberFormat="1" applyFont="1" applyFill="1"/>
    <xf numFmtId="0" fontId="4" fillId="5" borderId="0" xfId="0" applyFont="1" applyFill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5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1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8" fillId="2" borderId="0" xfId="0" applyFont="1" applyFill="1"/>
    <xf numFmtId="0" fontId="0" fillId="5" borderId="5" xfId="0" applyFill="1" applyBorder="1"/>
    <xf numFmtId="0" fontId="11" fillId="5" borderId="3" xfId="0" applyFont="1" applyFill="1" applyBorder="1"/>
    <xf numFmtId="10" fontId="0" fillId="5" borderId="8" xfId="3" applyNumberFormat="1" applyFont="1" applyFill="1" applyBorder="1"/>
    <xf numFmtId="0" fontId="11" fillId="5" borderId="4" xfId="0" applyFont="1" applyFill="1" applyBorder="1"/>
    <xf numFmtId="0" fontId="0" fillId="5" borderId="1" xfId="0" applyFill="1" applyBorder="1"/>
    <xf numFmtId="10" fontId="0" fillId="5" borderId="9" xfId="3" applyNumberFormat="1" applyFont="1" applyFill="1" applyBorder="1"/>
    <xf numFmtId="0" fontId="13" fillId="5" borderId="3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/>
    </xf>
    <xf numFmtId="0" fontId="12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19" fillId="5" borderId="0" xfId="0" applyFont="1" applyFill="1"/>
    <xf numFmtId="0" fontId="20" fillId="5" borderId="0" xfId="0" applyFont="1" applyFill="1" applyAlignment="1">
      <alignment horizontal="left"/>
    </xf>
    <xf numFmtId="0" fontId="21" fillId="5" borderId="0" xfId="0" applyFont="1" applyFill="1" applyAlignment="1">
      <alignment horizontal="left"/>
    </xf>
    <xf numFmtId="0" fontId="22" fillId="5" borderId="0" xfId="0" applyFont="1" applyFill="1"/>
    <xf numFmtId="9" fontId="1" fillId="4" borderId="1" xfId="3" applyFont="1" applyFill="1" applyBorder="1" applyAlignment="1">
      <alignment horizontal="center"/>
    </xf>
    <xf numFmtId="0" fontId="10" fillId="5" borderId="0" xfId="0" applyFont="1" applyFill="1"/>
    <xf numFmtId="0" fontId="18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9" xfId="3" applyNumberFormat="1" applyFont="1" applyFill="1" applyBorder="1"/>
    <xf numFmtId="0" fontId="0" fillId="6" borderId="1" xfId="0" applyFill="1" applyBorder="1"/>
    <xf numFmtId="0" fontId="12" fillId="6" borderId="4" xfId="0" applyFont="1" applyFill="1" applyBorder="1"/>
    <xf numFmtId="10" fontId="0" fillId="6" borderId="8" xfId="3" applyNumberFormat="1" applyFont="1" applyFill="1" applyBorder="1"/>
    <xf numFmtId="0" fontId="13" fillId="6" borderId="4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left"/>
    </xf>
    <xf numFmtId="9" fontId="0" fillId="5" borderId="0" xfId="3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0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8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3" fillId="5" borderId="6" xfId="0" applyFont="1" applyFill="1" applyBorder="1"/>
    <xf numFmtId="0" fontId="23" fillId="5" borderId="3" xfId="0" applyFont="1" applyFill="1" applyBorder="1"/>
    <xf numFmtId="0" fontId="23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3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0" fontId="12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2" fillId="6" borderId="3" xfId="0" applyFont="1" applyFill="1" applyBorder="1"/>
    <xf numFmtId="167" fontId="3" fillId="5" borderId="12" xfId="3" applyNumberFormat="1" applyFont="1" applyFill="1" applyBorder="1" applyAlignment="1">
      <alignment horizontal="center"/>
    </xf>
    <xf numFmtId="9" fontId="2" fillId="5" borderId="0" xfId="3" applyFont="1" applyFill="1" applyAlignment="1">
      <alignment horizontal="center"/>
    </xf>
    <xf numFmtId="10" fontId="2" fillId="5" borderId="0" xfId="3" applyNumberFormat="1" applyFont="1" applyFill="1" applyBorder="1" applyAlignment="1">
      <alignment horizontal="center"/>
    </xf>
    <xf numFmtId="10" fontId="2" fillId="5" borderId="0" xfId="3" applyNumberFormat="1" applyFont="1" applyFill="1" applyAlignment="1">
      <alignment horizontal="center"/>
    </xf>
    <xf numFmtId="10" fontId="26" fillId="5" borderId="0" xfId="3" applyNumberFormat="1" applyFont="1" applyFill="1" applyAlignment="1">
      <alignment horizontal="center"/>
    </xf>
    <xf numFmtId="0" fontId="13" fillId="6" borderId="3" xfId="0" applyFont="1" applyFill="1" applyBorder="1"/>
    <xf numFmtId="10" fontId="0" fillId="6" borderId="8" xfId="3" quotePrefix="1" applyNumberFormat="1" applyFont="1" applyFill="1" applyBorder="1"/>
    <xf numFmtId="0" fontId="16" fillId="6" borderId="3" xfId="0" applyFont="1" applyFill="1" applyBorder="1" applyAlignment="1">
      <alignment horizontal="left"/>
    </xf>
    <xf numFmtId="8" fontId="0" fillId="5" borderId="0" xfId="2" applyNumberFormat="1" applyFont="1" applyFill="1"/>
    <xf numFmtId="8" fontId="0" fillId="3" borderId="0" xfId="2" applyNumberFormat="1" applyFont="1" applyFill="1"/>
    <xf numFmtId="0" fontId="13" fillId="5" borderId="4" xfId="0" applyFont="1" applyFill="1" applyBorder="1" applyAlignment="1">
      <alignment horizontal="left"/>
    </xf>
    <xf numFmtId="0" fontId="12" fillId="5" borderId="4" xfId="0" applyFont="1" applyFill="1" applyBorder="1"/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12" fillId="5" borderId="6" xfId="0" applyFont="1" applyFill="1" applyBorder="1"/>
    <xf numFmtId="10" fontId="0" fillId="5" borderId="7" xfId="3" applyNumberFormat="1" applyFont="1" applyFill="1" applyBorder="1"/>
    <xf numFmtId="10" fontId="3" fillId="5" borderId="13" xfId="3" applyNumberFormat="1" applyFont="1" applyFill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24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ualmomentumsyste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66771-4B73-3147-BEDB-FC2F3AA5C740}">
  <sheetPr>
    <pageSetUpPr fitToPage="1"/>
  </sheetPr>
  <dimension ref="A1:AC58"/>
  <sheetViews>
    <sheetView tabSelected="1" zoomScaleNormal="100" workbookViewId="0">
      <selection sqref="A1:B1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3.83203125" style="15" customWidth="1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6">
        <v>45748</v>
      </c>
      <c r="B1" s="126"/>
      <c r="C1" s="2" t="s">
        <v>54</v>
      </c>
      <c r="S1" s="41" t="s">
        <v>33</v>
      </c>
    </row>
    <row r="3" spans="1:29" x14ac:dyDescent="0.2">
      <c r="B3" s="59">
        <v>0.9</v>
      </c>
      <c r="C3" s="15" t="s">
        <v>49</v>
      </c>
      <c r="N3" s="61"/>
      <c r="O3" s="62"/>
      <c r="P3" s="63" t="s">
        <v>24</v>
      </c>
      <c r="Q3" s="70" t="s">
        <v>46</v>
      </c>
      <c r="R3" s="70" t="s">
        <v>47</v>
      </c>
      <c r="S3" s="70" t="s">
        <v>48</v>
      </c>
    </row>
    <row r="4" spans="1:29" ht="17" thickBot="1" x14ac:dyDescent="0.25">
      <c r="B4" s="102">
        <v>0.1</v>
      </c>
      <c r="C4" s="15" t="s">
        <v>50</v>
      </c>
      <c r="H4" s="8">
        <v>1000000</v>
      </c>
      <c r="I4" s="15" t="str">
        <f>"Allocation for the month of "&amp;TEXT(EOMONTH(A1,0),"MMMM YYYY")</f>
        <v>Allocation for the month of April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</v>
      </c>
      <c r="Q5" s="72">
        <f>(SUMIF($B$9:$B$17,$N5,$C$9:$C$17)*$C$7*$P5*$B$3)+(SUMIF($B$9:$B$17,$N5,$D$9:$D$17)*$D$7*$P5*$B$3)+(SUMIF($B$9:$B$17,$N5,$E$9:$E$17)*$E$7*$P5*$B$3)</f>
        <v>0</v>
      </c>
      <c r="R5" s="72">
        <f>SUMIF($C$21:$C$29,$N5,$B$21:$B$29)*$P5*$B$4</f>
        <v>0</v>
      </c>
      <c r="S5" s="78">
        <f>SUM(Q5:R5)</f>
        <v>0</v>
      </c>
    </row>
    <row r="6" spans="1:29" ht="21" x14ac:dyDescent="0.25">
      <c r="B6" s="127" t="str">
        <f>IF(SUM(C7:E7)=1,"MODEL PORTFOLIO STRATEGY ALLOCATIONS","Allocation to Model Portfolios needs to equal 100%")</f>
        <v>MODEL PORTFOLIO STRATEGY ALLOCATIONS</v>
      </c>
      <c r="C6" s="127"/>
      <c r="D6" s="127"/>
      <c r="E6" s="127"/>
      <c r="F6" s="127"/>
      <c r="G6" s="14"/>
      <c r="H6" s="128" t="str">
        <f>"ETF Holdings for "&amp;TEXT(EOMONTH(A1,0),"MMMM YYYY")</f>
        <v>ETF Holdings for April 2025</v>
      </c>
      <c r="I6" s="128"/>
      <c r="J6" s="128"/>
      <c r="K6" s="128"/>
      <c r="L6" s="14"/>
      <c r="N6" s="25" t="s">
        <v>0</v>
      </c>
      <c r="O6" s="15" t="s">
        <v>2</v>
      </c>
      <c r="P6" s="26">
        <v>0</v>
      </c>
      <c r="Q6" s="72">
        <f t="shared" ref="Q6:Q57" si="0">(SUMIF($B$9:$B$17,$N6,$C$9:$C$17)*$C$7*$P6*$B$3)+(SUMIF($B$9:$B$17,$N6,$D$9:$D$17)*$D$7*$P6*$B$3)+(SUMIF($B$9:$B$17,$N6,$E$9:$E$17)*$E$7*$P6*$B$3)</f>
        <v>0</v>
      </c>
      <c r="R6" s="72">
        <f t="shared" ref="R6:R57" si="1">SUMIF($C$21:$C$29,$N6,$B$21:$B$29)*$P6*$B$4</f>
        <v>0</v>
      </c>
      <c r="S6" s="78">
        <f t="shared" ref="S6:S45" si="2">SUM(Q6:R6)</f>
        <v>0</v>
      </c>
    </row>
    <row r="7" spans="1:29" ht="19" x14ac:dyDescent="0.25">
      <c r="B7" s="57" t="s">
        <v>44</v>
      </c>
      <c r="C7" s="59">
        <v>0.6</v>
      </c>
      <c r="D7" s="59">
        <v>0.4</v>
      </c>
      <c r="E7" s="59">
        <v>0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43</v>
      </c>
      <c r="C8" s="9" t="s">
        <v>60</v>
      </c>
      <c r="D8" s="9" t="s">
        <v>39</v>
      </c>
      <c r="E8" s="9" t="s">
        <v>40</v>
      </c>
      <c r="F8" s="70" t="s">
        <v>45</v>
      </c>
      <c r="G8" s="14"/>
      <c r="H8" s="54" t="s">
        <v>20</v>
      </c>
      <c r="I8" s="5" t="s">
        <v>21</v>
      </c>
      <c r="J8" s="10" t="str">
        <f>"for "&amp;TEXT(EOMONTH($A$1,0),"MMMM")</f>
        <v>for April</v>
      </c>
      <c r="K8" s="10" t="str">
        <f>"for "&amp;TEXT(EOMONTH($A$1,0),"MMMM")</f>
        <v>for April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7" si="3">$C$7*C9+$D$7*D9+$E$7*E9</f>
        <v>0.28000000000000003</v>
      </c>
      <c r="G9" s="85"/>
      <c r="H9" s="122">
        <v>91.410000000000011</v>
      </c>
      <c r="I9" s="43" t="s">
        <v>13</v>
      </c>
      <c r="J9" s="44">
        <f t="shared" ref="J9:J30" si="4">ROUNDDOWN((SUMIF($O:$O,$I9,$S:$S)*$H$4)/H9,0)</f>
        <v>0</v>
      </c>
      <c r="K9" s="45">
        <f t="shared" ref="K9:K30" si="5">IF(J9="","",J9*H9)</f>
        <v>0</v>
      </c>
      <c r="L9" s="116" t="str">
        <f t="shared" ref="L9" si="6">IF(K9/$K$31&lt;&gt;0,K9/$K$31,"")</f>
        <v/>
      </c>
      <c r="N9" s="25" t="s">
        <v>0</v>
      </c>
      <c r="O9" s="15" t="s">
        <v>5</v>
      </c>
      <c r="P9" s="26">
        <v>0.11</v>
      </c>
      <c r="Q9" s="72">
        <f t="shared" si="0"/>
        <v>2.7720000000000002E-2</v>
      </c>
      <c r="R9" s="72">
        <f t="shared" si="1"/>
        <v>0</v>
      </c>
      <c r="S9" s="78">
        <f t="shared" si="2"/>
        <v>2.7720000000000002E-2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0.19999999999999998</v>
      </c>
      <c r="G10" s="85"/>
      <c r="H10" s="123">
        <v>73.210000000000008</v>
      </c>
      <c r="I10" s="22" t="s">
        <v>53</v>
      </c>
      <c r="J10" s="1">
        <f t="shared" si="4"/>
        <v>786</v>
      </c>
      <c r="K10" s="7">
        <f t="shared" si="5"/>
        <v>57543.060000000005</v>
      </c>
      <c r="L10" s="116">
        <f>IF(K10/$K$31&lt;&gt;0,K10/$K$31,"")</f>
        <v>5.7566981959353218E-2</v>
      </c>
      <c r="N10" s="25" t="s">
        <v>0</v>
      </c>
      <c r="O10" s="15" t="s">
        <v>6</v>
      </c>
      <c r="P10" s="26">
        <v>0.11</v>
      </c>
      <c r="Q10" s="72">
        <f t="shared" si="0"/>
        <v>2.7720000000000002E-2</v>
      </c>
      <c r="R10" s="72">
        <f t="shared" si="1"/>
        <v>0</v>
      </c>
      <c r="S10" s="78">
        <f t="shared" si="2"/>
        <v>2.7720000000000002E-2</v>
      </c>
      <c r="T10" s="6"/>
    </row>
    <row r="11" spans="1:29" x14ac:dyDescent="0.2">
      <c r="B11" s="15" t="s">
        <v>42</v>
      </c>
      <c r="C11" s="53">
        <f t="shared" si="7"/>
        <v>0.33333333333333331</v>
      </c>
      <c r="D11" s="53"/>
      <c r="E11" s="53"/>
      <c r="F11" s="83">
        <f t="shared" si="3"/>
        <v>0.19999999999999998</v>
      </c>
      <c r="G11" s="85"/>
      <c r="H11" s="122">
        <v>25.25</v>
      </c>
      <c r="I11" s="43" t="s">
        <v>37</v>
      </c>
      <c r="J11" s="44">
        <f t="shared" si="4"/>
        <v>2281</v>
      </c>
      <c r="K11" s="45">
        <f t="shared" si="5"/>
        <v>57595.25</v>
      </c>
      <c r="L11" s="116">
        <f t="shared" ref="L11:L31" si="8">IF(K11/$K$31&lt;&gt;0,K11/$K$31,"")</f>
        <v>5.7619193655923724E-2</v>
      </c>
      <c r="N11" s="25" t="s">
        <v>0</v>
      </c>
      <c r="O11" s="15" t="s">
        <v>23</v>
      </c>
      <c r="P11" s="26">
        <v>0.11</v>
      </c>
      <c r="Q11" s="72">
        <f t="shared" si="0"/>
        <v>2.7720000000000002E-2</v>
      </c>
      <c r="R11" s="72">
        <f t="shared" si="1"/>
        <v>0</v>
      </c>
      <c r="S11" s="78">
        <f t="shared" si="2"/>
        <v>2.7720000000000002E-2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0.12</v>
      </c>
      <c r="G12" s="85"/>
      <c r="H12" s="123">
        <v>78.510000000000005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52</v>
      </c>
      <c r="C13" s="53"/>
      <c r="D13" s="53"/>
      <c r="E13" s="53">
        <v>0.2</v>
      </c>
      <c r="F13" s="83">
        <f t="shared" si="3"/>
        <v>0</v>
      </c>
      <c r="G13" s="85"/>
      <c r="H13" s="122">
        <v>306.75</v>
      </c>
      <c r="I13" s="43" t="s">
        <v>1</v>
      </c>
      <c r="J13" s="44">
        <f t="shared" si="4"/>
        <v>375</v>
      </c>
      <c r="K13" s="45">
        <f t="shared" si="5"/>
        <v>115031.25</v>
      </c>
      <c r="L13" s="116">
        <f t="shared" si="8"/>
        <v>0.11507907110799893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41</v>
      </c>
      <c r="C14" s="56"/>
      <c r="D14" s="56">
        <v>0.3</v>
      </c>
      <c r="E14" s="56"/>
      <c r="F14" s="84">
        <f t="shared" si="3"/>
        <v>0.12</v>
      </c>
      <c r="G14" s="85"/>
      <c r="H14" s="123">
        <v>117.49000000000001</v>
      </c>
      <c r="I14" s="22" t="s">
        <v>36</v>
      </c>
      <c r="J14" s="1">
        <f t="shared" si="4"/>
        <v>0</v>
      </c>
      <c r="K14" s="7">
        <f t="shared" si="5"/>
        <v>0</v>
      </c>
      <c r="L14" s="116" t="str">
        <f t="shared" si="8"/>
        <v/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3"/>
        <v>8.0000000000000016E-2</v>
      </c>
      <c r="G15" s="85"/>
      <c r="H15" s="122">
        <v>85.07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3"/>
        <v>0</v>
      </c>
      <c r="G16" s="85"/>
      <c r="H16" s="123">
        <v>125.97</v>
      </c>
      <c r="I16" s="22" t="s">
        <v>15</v>
      </c>
      <c r="J16" s="1">
        <f t="shared" si="4"/>
        <v>0</v>
      </c>
      <c r="K16" s="7">
        <f t="shared" si="5"/>
        <v>0</v>
      </c>
      <c r="L16" s="116" t="str">
        <f t="shared" si="8"/>
        <v/>
      </c>
      <c r="N16" s="25" t="s">
        <v>0</v>
      </c>
      <c r="O16" s="15" t="s">
        <v>11</v>
      </c>
      <c r="P16" s="26">
        <v>0.67</v>
      </c>
      <c r="Q16" s="72">
        <f t="shared" si="0"/>
        <v>0.16884000000000002</v>
      </c>
      <c r="R16" s="72">
        <f t="shared" si="1"/>
        <v>0</v>
      </c>
      <c r="S16" s="78">
        <f t="shared" si="2"/>
        <v>0.16884000000000002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3"/>
        <v>0</v>
      </c>
      <c r="G17" s="68"/>
      <c r="H17" s="122">
        <v>95.75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123">
        <v>108.27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122">
        <v>13.63</v>
      </c>
      <c r="I19" s="43" t="s">
        <v>23</v>
      </c>
      <c r="J19" s="44">
        <f t="shared" si="4"/>
        <v>2033</v>
      </c>
      <c r="K19" s="45">
        <f t="shared" si="5"/>
        <v>27709.79</v>
      </c>
      <c r="L19" s="118">
        <f t="shared" si="8"/>
        <v>2.7721309590200211E-2</v>
      </c>
      <c r="N19" s="119" t="s">
        <v>25</v>
      </c>
      <c r="O19" s="46" t="s">
        <v>1</v>
      </c>
      <c r="P19" s="120">
        <v>0</v>
      </c>
      <c r="Q19" s="104">
        <f t="shared" si="0"/>
        <v>0</v>
      </c>
      <c r="R19" s="104">
        <f t="shared" si="1"/>
        <v>0</v>
      </c>
      <c r="S19" s="105">
        <f t="shared" si="2"/>
        <v>0</v>
      </c>
      <c r="T19" s="6"/>
    </row>
    <row r="20" spans="2:29" ht="19" x14ac:dyDescent="0.25">
      <c r="B20" s="23" t="s">
        <v>51</v>
      </c>
      <c r="C20" s="23"/>
      <c r="D20" s="23"/>
      <c r="E20" s="23"/>
      <c r="F20" s="23"/>
      <c r="H20" s="123">
        <v>468.92</v>
      </c>
      <c r="I20" s="22" t="s">
        <v>2</v>
      </c>
      <c r="J20" s="1">
        <f t="shared" si="4"/>
        <v>0</v>
      </c>
      <c r="K20" s="7">
        <f t="shared" si="5"/>
        <v>0</v>
      </c>
      <c r="L20" s="116" t="str">
        <f t="shared" si="8"/>
        <v/>
      </c>
      <c r="N20" s="30" t="s">
        <v>25</v>
      </c>
      <c r="O20" s="15" t="s">
        <v>15</v>
      </c>
      <c r="P20" s="26">
        <v>0</v>
      </c>
      <c r="Q20" s="72">
        <f t="shared" si="0"/>
        <v>0</v>
      </c>
      <c r="R20" s="72">
        <f t="shared" si="1"/>
        <v>0</v>
      </c>
      <c r="S20" s="78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122">
        <v>29.82</v>
      </c>
      <c r="I21" s="43" t="s">
        <v>6</v>
      </c>
      <c r="J21" s="44">
        <f t="shared" si="4"/>
        <v>4269</v>
      </c>
      <c r="K21" s="45">
        <f t="shared" si="5"/>
        <v>127301.58</v>
      </c>
      <c r="L21" s="116">
        <f t="shared" si="8"/>
        <v>0.12735450216337399</v>
      </c>
      <c r="N21" s="52" t="s">
        <v>25</v>
      </c>
      <c r="O21" s="46" t="s">
        <v>16</v>
      </c>
      <c r="P21" s="50">
        <f>2/6</f>
        <v>0.33333333333333331</v>
      </c>
      <c r="Q21" s="104">
        <f t="shared" si="0"/>
        <v>5.9999999999999991E-2</v>
      </c>
      <c r="R21" s="104">
        <f t="shared" si="1"/>
        <v>0</v>
      </c>
      <c r="S21" s="105">
        <f t="shared" si="2"/>
        <v>5.9999999999999991E-2</v>
      </c>
      <c r="T21" s="6"/>
    </row>
    <row r="22" spans="2:29" x14ac:dyDescent="0.2">
      <c r="B22" s="34">
        <v>0</v>
      </c>
      <c r="C22" s="36" t="s">
        <v>25</v>
      </c>
      <c r="H22" s="123">
        <v>82.78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2.9999999999999995E-2</v>
      </c>
      <c r="R22" s="104">
        <f t="shared" si="1"/>
        <v>0</v>
      </c>
      <c r="S22" s="105">
        <f t="shared" si="2"/>
        <v>2.9999999999999995E-2</v>
      </c>
    </row>
    <row r="23" spans="2:29" x14ac:dyDescent="0.2">
      <c r="B23" s="34">
        <v>0</v>
      </c>
      <c r="C23" s="37" t="s">
        <v>26</v>
      </c>
      <c r="H23" s="122">
        <v>90.7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52" t="s">
        <v>25</v>
      </c>
      <c r="O23" s="46" t="s">
        <v>12</v>
      </c>
      <c r="P23" s="50">
        <v>0.5</v>
      </c>
      <c r="Q23" s="104">
        <f t="shared" si="0"/>
        <v>0.09</v>
      </c>
      <c r="R23" s="104">
        <f t="shared" si="1"/>
        <v>0</v>
      </c>
      <c r="S23" s="105">
        <f t="shared" si="2"/>
        <v>0.09</v>
      </c>
    </row>
    <row r="24" spans="2:29" x14ac:dyDescent="0.2">
      <c r="B24" s="34">
        <v>0</v>
      </c>
      <c r="C24" s="38" t="s">
        <v>18</v>
      </c>
      <c r="H24" s="123">
        <v>73.900000000000006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124" t="s">
        <v>25</v>
      </c>
      <c r="O24" s="28" t="s">
        <v>13</v>
      </c>
      <c r="P24" s="29">
        <f>1-SUM(P19:P23)</f>
        <v>0</v>
      </c>
      <c r="Q24" s="73">
        <f t="shared" si="0"/>
        <v>0</v>
      </c>
      <c r="R24" s="73">
        <f t="shared" si="1"/>
        <v>0</v>
      </c>
      <c r="S24" s="79">
        <f t="shared" si="2"/>
        <v>0</v>
      </c>
    </row>
    <row r="25" spans="2:29" x14ac:dyDescent="0.2">
      <c r="B25" s="34">
        <v>0</v>
      </c>
      <c r="C25" s="17" t="s">
        <v>28</v>
      </c>
      <c r="H25" s="122">
        <v>78.649999999999991</v>
      </c>
      <c r="I25" s="43" t="s">
        <v>35</v>
      </c>
      <c r="J25" s="44">
        <f t="shared" si="4"/>
        <v>0</v>
      </c>
      <c r="K25" s="45">
        <f t="shared" si="5"/>
        <v>0</v>
      </c>
      <c r="L25" s="117" t="str">
        <f t="shared" si="8"/>
        <v/>
      </c>
      <c r="N25" s="31" t="s">
        <v>26</v>
      </c>
      <c r="O25" s="15" t="s">
        <v>1</v>
      </c>
      <c r="P25" s="26">
        <v>0</v>
      </c>
      <c r="Q25" s="72">
        <f t="shared" si="0"/>
        <v>0</v>
      </c>
      <c r="R25" s="72">
        <f t="shared" si="1"/>
        <v>0</v>
      </c>
      <c r="S25" s="78">
        <f t="shared" si="2"/>
        <v>0</v>
      </c>
    </row>
    <row r="26" spans="2:29" x14ac:dyDescent="0.2">
      <c r="B26" s="34">
        <v>0</v>
      </c>
      <c r="C26" s="18" t="s">
        <v>29</v>
      </c>
      <c r="H26" s="123">
        <v>59.21</v>
      </c>
      <c r="I26" s="22" t="s">
        <v>12</v>
      </c>
      <c r="J26" s="1">
        <f t="shared" si="4"/>
        <v>2128</v>
      </c>
      <c r="K26" s="7">
        <f t="shared" si="5"/>
        <v>125998.88</v>
      </c>
      <c r="L26" s="117">
        <f t="shared" si="8"/>
        <v>0.12605126060134289</v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122">
        <v>70.199999999999989</v>
      </c>
      <c r="I27" s="43" t="s">
        <v>5</v>
      </c>
      <c r="J27" s="44">
        <f t="shared" si="4"/>
        <v>394</v>
      </c>
      <c r="K27" s="45">
        <f t="shared" si="5"/>
        <v>27658.799999999996</v>
      </c>
      <c r="L27" s="117">
        <f t="shared" si="8"/>
        <v>2.7670298392497E-2</v>
      </c>
      <c r="N27" s="31" t="s">
        <v>26</v>
      </c>
      <c r="O27" s="15" t="s">
        <v>15</v>
      </c>
      <c r="P27" s="26">
        <f>P20</f>
        <v>0</v>
      </c>
      <c r="Q27" s="72">
        <f t="shared" si="0"/>
        <v>0</v>
      </c>
      <c r="R27" s="72">
        <f t="shared" si="1"/>
        <v>0</v>
      </c>
      <c r="S27" s="78">
        <f t="shared" si="2"/>
        <v>0</v>
      </c>
    </row>
    <row r="28" spans="2:29" x14ac:dyDescent="0.2">
      <c r="B28" s="34">
        <v>1</v>
      </c>
      <c r="C28" s="20" t="s">
        <v>31</v>
      </c>
      <c r="H28" s="123">
        <v>58.480000000000004</v>
      </c>
      <c r="I28" s="22" t="s">
        <v>11</v>
      </c>
      <c r="J28" s="1">
        <f t="shared" si="4"/>
        <v>6443</v>
      </c>
      <c r="K28" s="7">
        <f t="shared" si="5"/>
        <v>376786.64</v>
      </c>
      <c r="L28" s="116">
        <f t="shared" si="8"/>
        <v>0.37694327877949685</v>
      </c>
      <c r="N28" s="31" t="s">
        <v>26</v>
      </c>
      <c r="O28" s="15" t="s">
        <v>16</v>
      </c>
      <c r="P28" s="26">
        <f>P21</f>
        <v>0.33333333333333331</v>
      </c>
      <c r="Q28" s="72">
        <f t="shared" si="0"/>
        <v>2.4000000000000004E-2</v>
      </c>
      <c r="R28" s="72">
        <f t="shared" si="1"/>
        <v>0</v>
      </c>
      <c r="S28" s="78">
        <f t="shared" si="2"/>
        <v>2.4000000000000004E-2</v>
      </c>
    </row>
    <row r="29" spans="2:29" x14ac:dyDescent="0.2">
      <c r="B29" s="39">
        <v>0</v>
      </c>
      <c r="C29" s="40" t="s">
        <v>38</v>
      </c>
      <c r="H29" s="122">
        <v>72.460000000000008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1.2000000000000002E-2</v>
      </c>
      <c r="R29" s="72">
        <f t="shared" si="1"/>
        <v>0</v>
      </c>
      <c r="S29" s="78">
        <f t="shared" si="2"/>
        <v>1.2000000000000002E-2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123">
        <v>62.1</v>
      </c>
      <c r="I30" s="22" t="s">
        <v>16</v>
      </c>
      <c r="J30" s="1">
        <f t="shared" si="4"/>
        <v>1352</v>
      </c>
      <c r="K30" s="7">
        <f t="shared" si="5"/>
        <v>83959.2</v>
      </c>
      <c r="L30" s="117">
        <f t="shared" si="8"/>
        <v>8.399410374981324E-2</v>
      </c>
      <c r="N30" s="31" t="s">
        <v>26</v>
      </c>
      <c r="O30" s="15" t="str">
        <f>O23</f>
        <v>VGIT</v>
      </c>
      <c r="P30" s="26">
        <f t="shared" ref="P30" si="9">P23</f>
        <v>0.5</v>
      </c>
      <c r="Q30" s="72">
        <f t="shared" si="0"/>
        <v>3.6000000000000011E-2</v>
      </c>
      <c r="R30" s="72">
        <f t="shared" si="1"/>
        <v>0</v>
      </c>
      <c r="S30" s="78">
        <f t="shared" si="2"/>
        <v>3.6000000000000011E-2</v>
      </c>
    </row>
    <row r="31" spans="2:29" x14ac:dyDescent="0.2">
      <c r="J31" s="11" t="s">
        <v>14</v>
      </c>
      <c r="K31" s="12">
        <f>SUM(K9:K30)</f>
        <v>999584.45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</v>
      </c>
      <c r="Q31" s="73">
        <f t="shared" si="0"/>
        <v>0</v>
      </c>
      <c r="R31" s="73">
        <f t="shared" si="1"/>
        <v>0</v>
      </c>
      <c r="S31" s="79">
        <f t="shared" si="2"/>
        <v>0</v>
      </c>
    </row>
    <row r="32" spans="2:29" x14ac:dyDescent="0.2">
      <c r="N32" s="129" t="s">
        <v>18</v>
      </c>
      <c r="O32" s="24" t="s">
        <v>1</v>
      </c>
      <c r="P32" s="130">
        <f>P25</f>
        <v>0</v>
      </c>
      <c r="Q32" s="74">
        <f t="shared" si="0"/>
        <v>0</v>
      </c>
      <c r="R32" s="74">
        <f t="shared" si="1"/>
        <v>0</v>
      </c>
      <c r="S32" s="131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32" t="s">
        <v>18</v>
      </c>
      <c r="O34" s="15" t="s">
        <v>15</v>
      </c>
      <c r="P34" s="26">
        <f t="shared" ref="P34:P37" si="10">P27</f>
        <v>0</v>
      </c>
      <c r="Q34" s="72">
        <f t="shared" si="0"/>
        <v>0</v>
      </c>
      <c r="R34" s="72">
        <f t="shared" si="1"/>
        <v>0</v>
      </c>
      <c r="S34" s="78">
        <f t="shared" si="2"/>
        <v>0</v>
      </c>
    </row>
    <row r="35" spans="2:19" x14ac:dyDescent="0.2">
      <c r="N35" s="113" t="s">
        <v>18</v>
      </c>
      <c r="O35" s="46" t="s">
        <v>16</v>
      </c>
      <c r="P35" s="50">
        <f>P21</f>
        <v>0.33333333333333331</v>
      </c>
      <c r="Q35" s="104">
        <f t="shared" si="0"/>
        <v>0</v>
      </c>
      <c r="R35" s="104">
        <f t="shared" si="1"/>
        <v>0</v>
      </c>
      <c r="S35" s="105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56</v>
      </c>
      <c r="N37" s="113" t="s">
        <v>18</v>
      </c>
      <c r="O37" s="46" t="str">
        <f>O23</f>
        <v>VGIT</v>
      </c>
      <c r="P37" s="50">
        <f t="shared" si="10"/>
        <v>0.5</v>
      </c>
      <c r="Q37" s="104">
        <f t="shared" si="0"/>
        <v>0</v>
      </c>
      <c r="R37" s="104">
        <f t="shared" si="1"/>
        <v>0</v>
      </c>
      <c r="S37" s="105">
        <f t="shared" si="2"/>
        <v>0</v>
      </c>
    </row>
    <row r="38" spans="2:19" x14ac:dyDescent="0.2">
      <c r="B38" s="15" t="s">
        <v>57</v>
      </c>
      <c r="N38" s="125" t="s">
        <v>18</v>
      </c>
      <c r="O38" s="28" t="str">
        <f>O24</f>
        <v>BIL</v>
      </c>
      <c r="P38" s="29">
        <f>1-SUM(P32:P37)</f>
        <v>0</v>
      </c>
      <c r="Q38" s="73">
        <f t="shared" si="0"/>
        <v>0</v>
      </c>
      <c r="R38" s="73">
        <f t="shared" si="1"/>
        <v>0</v>
      </c>
      <c r="S38" s="79">
        <f t="shared" si="2"/>
        <v>0</v>
      </c>
    </row>
    <row r="39" spans="2:19" ht="14" customHeight="1" x14ac:dyDescent="0.2">
      <c r="B39" s="15" t="s">
        <v>58</v>
      </c>
      <c r="N39" s="88" t="s">
        <v>28</v>
      </c>
      <c r="O39" s="15" t="s">
        <v>11</v>
      </c>
      <c r="P39" s="26">
        <v>1</v>
      </c>
      <c r="Q39" s="72">
        <f t="shared" si="0"/>
        <v>0</v>
      </c>
      <c r="R39" s="72">
        <f t="shared" si="1"/>
        <v>0</v>
      </c>
      <c r="S39" s="78">
        <f t="shared" si="2"/>
        <v>0</v>
      </c>
    </row>
    <row r="40" spans="2:19" x14ac:dyDescent="0.2">
      <c r="B40" s="15" t="s">
        <v>59</v>
      </c>
      <c r="N40" s="89" t="s">
        <v>29</v>
      </c>
      <c r="O40" s="15" t="s">
        <v>11</v>
      </c>
      <c r="P40" s="26">
        <v>1</v>
      </c>
      <c r="Q40" s="72">
        <f t="shared" si="0"/>
        <v>0.108</v>
      </c>
      <c r="R40" s="72">
        <f t="shared" si="1"/>
        <v>0</v>
      </c>
      <c r="S40" s="78">
        <f t="shared" si="2"/>
        <v>0.108</v>
      </c>
    </row>
    <row r="41" spans="2:19" x14ac:dyDescent="0.2">
      <c r="N41" s="121" t="s">
        <v>30</v>
      </c>
      <c r="O41" s="46" t="s">
        <v>11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11</v>
      </c>
      <c r="P42" s="26">
        <v>1</v>
      </c>
      <c r="Q42" s="72">
        <f t="shared" si="0"/>
        <v>0</v>
      </c>
      <c r="R42" s="72">
        <f t="shared" si="1"/>
        <v>0.1</v>
      </c>
      <c r="S42" s="78">
        <f t="shared" si="2"/>
        <v>0.1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0</v>
      </c>
      <c r="R43" s="73">
        <f t="shared" si="1"/>
        <v>0</v>
      </c>
      <c r="S43" s="79">
        <f t="shared" si="2"/>
        <v>0</v>
      </c>
    </row>
    <row r="44" spans="2:19" x14ac:dyDescent="0.2">
      <c r="N44" s="91" t="s">
        <v>52</v>
      </c>
      <c r="O44" s="24" t="s">
        <v>1</v>
      </c>
      <c r="P44" s="80">
        <v>0.4</v>
      </c>
      <c r="Q44" s="74">
        <f t="shared" si="0"/>
        <v>0</v>
      </c>
      <c r="R44" s="74">
        <f t="shared" si="1"/>
        <v>0</v>
      </c>
      <c r="S44" s="77">
        <f t="shared" si="2"/>
        <v>0</v>
      </c>
    </row>
    <row r="45" spans="2:19" x14ac:dyDescent="0.2">
      <c r="N45" s="92" t="s">
        <v>52</v>
      </c>
      <c r="O45" s="15" t="s">
        <v>53</v>
      </c>
      <c r="P45" s="81">
        <v>0.2</v>
      </c>
      <c r="Q45" s="72">
        <f t="shared" si="0"/>
        <v>0</v>
      </c>
      <c r="R45" s="72">
        <f t="shared" si="1"/>
        <v>0</v>
      </c>
      <c r="S45" s="75">
        <f t="shared" si="2"/>
        <v>0</v>
      </c>
    </row>
    <row r="46" spans="2:19" x14ac:dyDescent="0.2">
      <c r="N46" s="92" t="s">
        <v>52</v>
      </c>
      <c r="O46" s="15" t="s">
        <v>37</v>
      </c>
      <c r="P46" s="81">
        <v>0.2</v>
      </c>
      <c r="Q46" s="72">
        <f t="shared" si="0"/>
        <v>0</v>
      </c>
      <c r="R46" s="72">
        <f t="shared" si="1"/>
        <v>0</v>
      </c>
      <c r="S46" s="75">
        <f t="shared" ref="S46:S57" si="11">SUM(Q46:R46)</f>
        <v>0</v>
      </c>
    </row>
    <row r="47" spans="2:19" x14ac:dyDescent="0.2">
      <c r="N47" s="93" t="s">
        <v>52</v>
      </c>
      <c r="O47" s="28" t="s">
        <v>6</v>
      </c>
      <c r="P47" s="82">
        <v>0.2</v>
      </c>
      <c r="Q47" s="73">
        <f t="shared" si="0"/>
        <v>0</v>
      </c>
      <c r="R47" s="73">
        <f t="shared" si="1"/>
        <v>0</v>
      </c>
      <c r="S47" s="76">
        <f t="shared" si="11"/>
        <v>0</v>
      </c>
    </row>
    <row r="48" spans="2:19" x14ac:dyDescent="0.2">
      <c r="N48" s="94" t="s">
        <v>42</v>
      </c>
      <c r="O48" s="24" t="s">
        <v>1</v>
      </c>
      <c r="P48" s="80">
        <f>IF(P49=40%,0,40%)</f>
        <v>0.4</v>
      </c>
      <c r="Q48" s="74">
        <f t="shared" si="0"/>
        <v>7.2000000000000008E-2</v>
      </c>
      <c r="R48" s="74">
        <f t="shared" si="1"/>
        <v>0</v>
      </c>
      <c r="S48" s="77">
        <f t="shared" si="11"/>
        <v>7.2000000000000008E-2</v>
      </c>
    </row>
    <row r="49" spans="14:19" x14ac:dyDescent="0.2">
      <c r="N49" s="95" t="s">
        <v>42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1"/>
        <v>0</v>
      </c>
    </row>
    <row r="50" spans="14:19" x14ac:dyDescent="0.2">
      <c r="N50" s="95" t="s">
        <v>42</v>
      </c>
      <c r="O50" s="15" t="s">
        <v>53</v>
      </c>
      <c r="P50" s="81">
        <v>0.2</v>
      </c>
      <c r="Q50" s="72">
        <f t="shared" si="0"/>
        <v>3.6000000000000004E-2</v>
      </c>
      <c r="R50" s="72">
        <f t="shared" si="1"/>
        <v>0</v>
      </c>
      <c r="S50" s="75">
        <f t="shared" si="11"/>
        <v>3.6000000000000004E-2</v>
      </c>
    </row>
    <row r="51" spans="14:19" x14ac:dyDescent="0.2">
      <c r="N51" s="95" t="s">
        <v>42</v>
      </c>
      <c r="O51" s="15" t="s">
        <v>37</v>
      </c>
      <c r="P51" s="81">
        <v>0.2</v>
      </c>
      <c r="Q51" s="72">
        <f t="shared" si="0"/>
        <v>3.6000000000000004E-2</v>
      </c>
      <c r="R51" s="72">
        <f t="shared" si="1"/>
        <v>0</v>
      </c>
      <c r="S51" s="75">
        <f t="shared" si="11"/>
        <v>3.6000000000000004E-2</v>
      </c>
    </row>
    <row r="52" spans="14:19" x14ac:dyDescent="0.2">
      <c r="N52" s="96" t="s">
        <v>42</v>
      </c>
      <c r="O52" s="28" t="s">
        <v>6</v>
      </c>
      <c r="P52" s="82">
        <v>0.2</v>
      </c>
      <c r="Q52" s="73">
        <f t="shared" si="0"/>
        <v>3.6000000000000004E-2</v>
      </c>
      <c r="R52" s="73">
        <f t="shared" si="1"/>
        <v>0</v>
      </c>
      <c r="S52" s="76">
        <f t="shared" si="11"/>
        <v>3.6000000000000004E-2</v>
      </c>
    </row>
    <row r="53" spans="14:19" x14ac:dyDescent="0.2">
      <c r="N53" s="97" t="s">
        <v>41</v>
      </c>
      <c r="O53" s="24" t="s">
        <v>1</v>
      </c>
      <c r="P53" s="80">
        <f>IF(P54=40%,0,40%)</f>
        <v>0.4</v>
      </c>
      <c r="Q53" s="74">
        <f t="shared" si="0"/>
        <v>4.3200000000000002E-2</v>
      </c>
      <c r="R53" s="74">
        <f t="shared" si="1"/>
        <v>0</v>
      </c>
      <c r="S53" s="77">
        <f t="shared" si="11"/>
        <v>4.3200000000000002E-2</v>
      </c>
    </row>
    <row r="54" spans="14:19" x14ac:dyDescent="0.2">
      <c r="N54" s="98" t="s">
        <v>41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1"/>
        <v>0</v>
      </c>
    </row>
    <row r="55" spans="14:19" x14ac:dyDescent="0.2">
      <c r="N55" s="98" t="s">
        <v>41</v>
      </c>
      <c r="O55" s="15" t="s">
        <v>53</v>
      </c>
      <c r="P55" s="81">
        <v>0.2</v>
      </c>
      <c r="Q55" s="72">
        <f t="shared" si="0"/>
        <v>2.1600000000000001E-2</v>
      </c>
      <c r="R55" s="72">
        <f t="shared" si="1"/>
        <v>0</v>
      </c>
      <c r="S55" s="75">
        <f t="shared" si="11"/>
        <v>2.1600000000000001E-2</v>
      </c>
    </row>
    <row r="56" spans="14:19" x14ac:dyDescent="0.2">
      <c r="N56" s="98" t="s">
        <v>41</v>
      </c>
      <c r="O56" s="15" t="s">
        <v>37</v>
      </c>
      <c r="P56" s="81">
        <v>0.2</v>
      </c>
      <c r="Q56" s="72">
        <f t="shared" si="0"/>
        <v>2.1600000000000001E-2</v>
      </c>
      <c r="R56" s="72">
        <f t="shared" si="1"/>
        <v>0</v>
      </c>
      <c r="S56" s="75">
        <f t="shared" si="11"/>
        <v>2.1600000000000001E-2</v>
      </c>
    </row>
    <row r="57" spans="14:19" x14ac:dyDescent="0.2">
      <c r="N57" s="99" t="s">
        <v>41</v>
      </c>
      <c r="O57" s="28" t="s">
        <v>6</v>
      </c>
      <c r="P57" s="82">
        <v>0.2</v>
      </c>
      <c r="Q57" s="73">
        <f t="shared" si="0"/>
        <v>2.1600000000000001E-2</v>
      </c>
      <c r="R57" s="73">
        <f t="shared" si="1"/>
        <v>0</v>
      </c>
      <c r="S57" s="76">
        <f t="shared" si="11"/>
        <v>2.1600000000000001E-2</v>
      </c>
    </row>
    <row r="58" spans="14:19" x14ac:dyDescent="0.2">
      <c r="P58" s="57" t="s">
        <v>55</v>
      </c>
      <c r="Q58" s="100">
        <f>SUM(Q5:Q57)</f>
        <v>0.89999999999999991</v>
      </c>
      <c r="R58" s="100">
        <f>SUM(R5:R57)</f>
        <v>0.1</v>
      </c>
      <c r="S58" s="100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5" priority="2">
      <formula>$B$5&lt;&gt;1</formula>
    </cfRule>
  </conditionalFormatting>
  <conditionalFormatting sqref="B6">
    <cfRule type="expression" dxfId="4" priority="3">
      <formula>B6="Allocation to Model Portfolios needs to equal 100%"</formula>
    </cfRule>
  </conditionalFormatting>
  <conditionalFormatting sqref="B30">
    <cfRule type="expression" dxfId="3" priority="5">
      <formula>B30&lt;&gt;1</formula>
    </cfRule>
  </conditionalFormatting>
  <conditionalFormatting sqref="F7">
    <cfRule type="expression" dxfId="2" priority="1">
      <formula>$F$7&lt;&gt;1</formula>
    </cfRule>
  </conditionalFormatting>
  <conditionalFormatting sqref="I9:I30">
    <cfRule type="expression" dxfId="1" priority="6">
      <formula>J9&gt;0</formula>
    </cfRule>
  </conditionalFormatting>
  <conditionalFormatting sqref="N5:S57">
    <cfRule type="expression" dxfId="0" priority="4">
      <formula>$S5&gt;0</formula>
    </cfRule>
  </conditionalFormatting>
  <hyperlinks>
    <hyperlink ref="S1" r:id="rId1" xr:uid="{2AD635C0-359B-1544-88BC-BD370937982D}"/>
  </hyperlinks>
  <pageMargins left="0.7" right="0.7" top="0.75" bottom="0.75" header="0.3" footer="0.3"/>
  <pageSetup scale="6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C5216-EA26-9240-BB83-2BACF30A4904}">
  <sheetPr>
    <pageSetUpPr fitToPage="1"/>
  </sheetPr>
  <dimension ref="A1:AC58"/>
  <sheetViews>
    <sheetView zoomScaleNormal="100" workbookViewId="0">
      <selection activeCell="A2" sqref="A2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3.83203125" style="15" customWidth="1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6">
        <v>45717</v>
      </c>
      <c r="B1" s="126"/>
      <c r="C1" s="2" t="s">
        <v>54</v>
      </c>
      <c r="S1" s="41" t="s">
        <v>33</v>
      </c>
    </row>
    <row r="3" spans="1:29" x14ac:dyDescent="0.2">
      <c r="B3" s="59">
        <v>0.9</v>
      </c>
      <c r="C3" s="15" t="s">
        <v>49</v>
      </c>
      <c r="N3" s="61"/>
      <c r="O3" s="62"/>
      <c r="P3" s="63" t="s">
        <v>24</v>
      </c>
      <c r="Q3" s="70" t="s">
        <v>46</v>
      </c>
      <c r="R3" s="70" t="s">
        <v>47</v>
      </c>
      <c r="S3" s="70" t="s">
        <v>48</v>
      </c>
    </row>
    <row r="4" spans="1:29" ht="17" thickBot="1" x14ac:dyDescent="0.25">
      <c r="B4" s="102">
        <v>0.1</v>
      </c>
      <c r="C4" s="15" t="s">
        <v>50</v>
      </c>
      <c r="H4" s="8">
        <v>1000000</v>
      </c>
      <c r="I4" s="15" t="str">
        <f>"Allocation for the month of "&amp;TEXT(EOMONTH(A1,0),"MMMM YYYY")</f>
        <v>Allocation for the month of March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</v>
      </c>
      <c r="Q5" s="72">
        <f>(SUMIF($B$9:$B$17,$N5,$C$9:$C$17)*$C$7*$P5*$B$3)+(SUMIF($B$9:$B$17,$N5,$D$9:$D$17)*$D$7*$P5*$B$3)+(SUMIF($B$9:$B$17,$N5,$E$9:$E$17)*$E$7*$P5*$B$3)</f>
        <v>0</v>
      </c>
      <c r="R5" s="72">
        <f>SUMIF($C$21:$C$29,$N5,$B$21:$B$29)*$P5*$B$4</f>
        <v>0</v>
      </c>
      <c r="S5" s="78">
        <f>SUM(Q5:R5)</f>
        <v>0</v>
      </c>
    </row>
    <row r="6" spans="1:29" ht="21" x14ac:dyDescent="0.25">
      <c r="B6" s="127" t="str">
        <f>IF(SUM(C7:E7)=1,"MODEL PORTFOLIO STRATEGY ALLOCATIONS","Allocation to Model Portfolios needs to equal 100%")</f>
        <v>MODEL PORTFOLIO STRATEGY ALLOCATIONS</v>
      </c>
      <c r="C6" s="127"/>
      <c r="D6" s="127"/>
      <c r="E6" s="127"/>
      <c r="F6" s="127"/>
      <c r="G6" s="14"/>
      <c r="H6" s="128" t="str">
        <f>"ETF Holdings for "&amp;TEXT(EOMONTH(A1,0),"MMMM YYYY")</f>
        <v>ETF Holdings for March 2025</v>
      </c>
      <c r="I6" s="128"/>
      <c r="J6" s="128"/>
      <c r="K6" s="128"/>
      <c r="L6" s="14"/>
      <c r="N6" s="25" t="s">
        <v>0</v>
      </c>
      <c r="O6" s="15" t="s">
        <v>2</v>
      </c>
      <c r="P6" s="26">
        <f>1/3</f>
        <v>0.33333333333333331</v>
      </c>
      <c r="Q6" s="72">
        <f t="shared" ref="Q6:Q57" si="0">(SUMIF($B$9:$B$17,$N6,$C$9:$C$17)*$C$7*$P6*$B$3)+(SUMIF($B$9:$B$17,$N6,$D$9:$D$17)*$D$7*$P6*$B$3)+(SUMIF($B$9:$B$17,$N6,$E$9:$E$17)*$E$7*$P6*$B$3)</f>
        <v>8.3999999999999991E-2</v>
      </c>
      <c r="R6" s="72">
        <f t="shared" ref="R6:R57" si="1">SUMIF($C$21:$C$29,$N6,$B$21:$B$29)*$P6*$B$4</f>
        <v>0</v>
      </c>
      <c r="S6" s="78">
        <f t="shared" ref="S6:S45" si="2">SUM(Q6:R6)</f>
        <v>8.3999999999999991E-2</v>
      </c>
    </row>
    <row r="7" spans="1:29" ht="19" x14ac:dyDescent="0.25">
      <c r="B7" s="57" t="s">
        <v>44</v>
      </c>
      <c r="C7" s="59">
        <v>0.6</v>
      </c>
      <c r="D7" s="59">
        <v>0.4</v>
      </c>
      <c r="E7" s="59">
        <v>0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43</v>
      </c>
      <c r="C8" s="9" t="s">
        <v>60</v>
      </c>
      <c r="D8" s="9" t="s">
        <v>39</v>
      </c>
      <c r="E8" s="9" t="s">
        <v>40</v>
      </c>
      <c r="F8" s="70" t="s">
        <v>45</v>
      </c>
      <c r="G8" s="14"/>
      <c r="H8" s="54" t="s">
        <v>20</v>
      </c>
      <c r="I8" s="5" t="s">
        <v>21</v>
      </c>
      <c r="J8" s="10" t="str">
        <f>"for "&amp;TEXT(EOMONTH($A$1,0),"MMMM")</f>
        <v>for March</v>
      </c>
      <c r="K8" s="10" t="str">
        <f>"for "&amp;TEXT(EOMONTH($A$1,0),"MMMM")</f>
        <v>for March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7" si="3">$C$7*C9+$D$7*D9+$E$7*E9</f>
        <v>0.28000000000000003</v>
      </c>
      <c r="G9" s="85"/>
      <c r="H9" s="122">
        <v>91.72</v>
      </c>
      <c r="I9" s="43" t="s">
        <v>13</v>
      </c>
      <c r="J9" s="44">
        <f t="shared" ref="J9:J30" si="4">ROUNDDOWN((SUMIF($O:$O,$I9,$S:$S)*$H$4)/H9,0)</f>
        <v>0</v>
      </c>
      <c r="K9" s="45">
        <f t="shared" ref="K9:K30" si="5">IF(J9="","",J9*H9)</f>
        <v>0</v>
      </c>
      <c r="L9" s="116" t="str">
        <f t="shared" ref="L9" si="6">IF(K9/$K$31&lt;&gt;0,K9/$K$31,"")</f>
        <v/>
      </c>
      <c r="N9" s="25" t="s">
        <v>0</v>
      </c>
      <c r="O9" s="15" t="s">
        <v>5</v>
      </c>
      <c r="P9" s="26">
        <v>0</v>
      </c>
      <c r="Q9" s="72">
        <f t="shared" si="0"/>
        <v>0</v>
      </c>
      <c r="R9" s="72">
        <f t="shared" si="1"/>
        <v>0</v>
      </c>
      <c r="S9" s="78">
        <f t="shared" si="2"/>
        <v>0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0.19999999999999998</v>
      </c>
      <c r="G10" s="85"/>
      <c r="H10" s="123">
        <v>73.66</v>
      </c>
      <c r="I10" s="22" t="s">
        <v>53</v>
      </c>
      <c r="J10" s="1">
        <f t="shared" si="4"/>
        <v>781</v>
      </c>
      <c r="K10" s="7">
        <f t="shared" si="5"/>
        <v>57528.46</v>
      </c>
      <c r="L10" s="116">
        <f>IF(K10/$K$31&lt;&gt;0,K10/$K$31,"")</f>
        <v>5.7558200897985995E-2</v>
      </c>
      <c r="N10" s="25" t="s">
        <v>0</v>
      </c>
      <c r="O10" s="15" t="s">
        <v>6</v>
      </c>
      <c r="P10" s="26">
        <f>1/3</f>
        <v>0.33333333333333331</v>
      </c>
      <c r="Q10" s="72">
        <f t="shared" si="0"/>
        <v>8.3999999999999991E-2</v>
      </c>
      <c r="R10" s="72">
        <f t="shared" si="1"/>
        <v>0</v>
      </c>
      <c r="S10" s="78">
        <f t="shared" si="2"/>
        <v>8.3999999999999991E-2</v>
      </c>
      <c r="T10" s="6"/>
    </row>
    <row r="11" spans="1:29" x14ac:dyDescent="0.2">
      <c r="B11" s="15" t="s">
        <v>42</v>
      </c>
      <c r="C11" s="53">
        <f t="shared" si="7"/>
        <v>0.33333333333333331</v>
      </c>
      <c r="D11" s="53"/>
      <c r="E11" s="53"/>
      <c r="F11" s="83">
        <f t="shared" si="3"/>
        <v>0.19999999999999998</v>
      </c>
      <c r="G11" s="85"/>
      <c r="H11" s="122">
        <v>25.86</v>
      </c>
      <c r="I11" s="43" t="s">
        <v>37</v>
      </c>
      <c r="J11" s="44">
        <f t="shared" si="4"/>
        <v>2227</v>
      </c>
      <c r="K11" s="45">
        <f t="shared" si="5"/>
        <v>57590.22</v>
      </c>
      <c r="L11" s="116">
        <f t="shared" ref="L11:L31" si="8">IF(K11/$K$31&lt;&gt;0,K11/$K$31,"")</f>
        <v>5.7619992826493376E-2</v>
      </c>
      <c r="N11" s="25" t="s">
        <v>0</v>
      </c>
      <c r="O11" s="15" t="s">
        <v>23</v>
      </c>
      <c r="P11" s="26">
        <f>1/3</f>
        <v>0.33333333333333331</v>
      </c>
      <c r="Q11" s="72">
        <f t="shared" si="0"/>
        <v>8.3999999999999991E-2</v>
      </c>
      <c r="R11" s="72">
        <f t="shared" si="1"/>
        <v>0</v>
      </c>
      <c r="S11" s="78">
        <f t="shared" si="2"/>
        <v>8.3999999999999991E-2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0.12</v>
      </c>
      <c r="G12" s="85"/>
      <c r="H12" s="123">
        <v>80.099999999999994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52</v>
      </c>
      <c r="C13" s="53"/>
      <c r="D13" s="53"/>
      <c r="E13" s="53">
        <v>0.2</v>
      </c>
      <c r="F13" s="83">
        <f t="shared" si="3"/>
        <v>0</v>
      </c>
      <c r="G13" s="85"/>
      <c r="H13" s="122">
        <v>326.39</v>
      </c>
      <c r="I13" s="43" t="s">
        <v>1</v>
      </c>
      <c r="J13" s="44">
        <f t="shared" si="4"/>
        <v>1247</v>
      </c>
      <c r="K13" s="45">
        <f t="shared" si="5"/>
        <v>407008.32999999996</v>
      </c>
      <c r="L13" s="116">
        <f t="shared" si="8"/>
        <v>0.40721874399721075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41</v>
      </c>
      <c r="C14" s="56"/>
      <c r="D14" s="56">
        <v>0.3</v>
      </c>
      <c r="E14" s="56"/>
      <c r="F14" s="84">
        <f t="shared" si="3"/>
        <v>0.12</v>
      </c>
      <c r="G14" s="85"/>
      <c r="H14" s="123">
        <v>127.05</v>
      </c>
      <c r="I14" s="22" t="s">
        <v>36</v>
      </c>
      <c r="J14" s="1">
        <f t="shared" si="4"/>
        <v>0</v>
      </c>
      <c r="K14" s="7">
        <f t="shared" si="5"/>
        <v>0</v>
      </c>
      <c r="L14" s="116" t="str">
        <f t="shared" si="8"/>
        <v/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3"/>
        <v>8.0000000000000016E-2</v>
      </c>
      <c r="G15" s="85"/>
      <c r="H15" s="122">
        <v>89.46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3"/>
        <v>0</v>
      </c>
      <c r="G16" s="85"/>
      <c r="H16" s="123">
        <v>131.30000000000001</v>
      </c>
      <c r="I16" s="22" t="s">
        <v>15</v>
      </c>
      <c r="J16" s="1">
        <f t="shared" si="4"/>
        <v>0</v>
      </c>
      <c r="K16" s="7">
        <f t="shared" si="5"/>
        <v>0</v>
      </c>
      <c r="L16" s="116" t="str">
        <f t="shared" si="8"/>
        <v/>
      </c>
      <c r="N16" s="25" t="s">
        <v>0</v>
      </c>
      <c r="O16" s="15" t="s">
        <v>11</v>
      </c>
      <c r="P16" s="26">
        <v>0</v>
      </c>
      <c r="Q16" s="72">
        <f t="shared" si="0"/>
        <v>0</v>
      </c>
      <c r="R16" s="72">
        <f t="shared" si="1"/>
        <v>0</v>
      </c>
      <c r="S16" s="78">
        <f t="shared" si="2"/>
        <v>0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3"/>
        <v>0</v>
      </c>
      <c r="G17" s="68"/>
      <c r="H17" s="122">
        <v>98.43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123">
        <v>109.61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122">
        <v>13.36</v>
      </c>
      <c r="I19" s="43" t="s">
        <v>23</v>
      </c>
      <c r="J19" s="44">
        <f t="shared" si="4"/>
        <v>6287</v>
      </c>
      <c r="K19" s="45">
        <f t="shared" si="5"/>
        <v>83994.319999999992</v>
      </c>
      <c r="L19" s="118">
        <f t="shared" si="8"/>
        <v>8.4037743142259022E-2</v>
      </c>
      <c r="N19" s="119" t="s">
        <v>25</v>
      </c>
      <c r="O19" s="46" t="s">
        <v>1</v>
      </c>
      <c r="P19" s="120">
        <f>2/6</f>
        <v>0.33333333333333331</v>
      </c>
      <c r="Q19" s="104">
        <f t="shared" si="0"/>
        <v>5.9999999999999991E-2</v>
      </c>
      <c r="R19" s="104">
        <f t="shared" si="1"/>
        <v>0</v>
      </c>
      <c r="S19" s="105">
        <f t="shared" si="2"/>
        <v>5.9999999999999991E-2</v>
      </c>
      <c r="T19" s="6"/>
    </row>
    <row r="20" spans="2:29" ht="19" x14ac:dyDescent="0.25">
      <c r="B20" s="23" t="s">
        <v>51</v>
      </c>
      <c r="C20" s="23"/>
      <c r="D20" s="23"/>
      <c r="E20" s="23"/>
      <c r="F20" s="23"/>
      <c r="H20" s="123">
        <v>508.17</v>
      </c>
      <c r="I20" s="22" t="s">
        <v>2</v>
      </c>
      <c r="J20" s="1">
        <f t="shared" si="4"/>
        <v>165</v>
      </c>
      <c r="K20" s="7">
        <f t="shared" si="5"/>
        <v>83848.05</v>
      </c>
      <c r="L20" s="116">
        <f t="shared" si="8"/>
        <v>8.389139752401463E-2</v>
      </c>
      <c r="N20" s="30" t="s">
        <v>25</v>
      </c>
      <c r="O20" s="15" t="s">
        <v>15</v>
      </c>
      <c r="P20" s="26">
        <v>0</v>
      </c>
      <c r="Q20" s="72">
        <f t="shared" si="0"/>
        <v>0</v>
      </c>
      <c r="R20" s="72">
        <f t="shared" si="1"/>
        <v>0</v>
      </c>
      <c r="S20" s="78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122">
        <v>27.26</v>
      </c>
      <c r="I21" s="43" t="s">
        <v>6</v>
      </c>
      <c r="J21" s="44">
        <f t="shared" si="4"/>
        <v>6735</v>
      </c>
      <c r="K21" s="45">
        <f t="shared" si="5"/>
        <v>183596.1</v>
      </c>
      <c r="L21" s="116">
        <f t="shared" si="8"/>
        <v>0.18369101498435256</v>
      </c>
      <c r="N21" s="52" t="s">
        <v>25</v>
      </c>
      <c r="O21" s="46" t="s">
        <v>16</v>
      </c>
      <c r="P21" s="50">
        <f>2/6</f>
        <v>0.33333333333333331</v>
      </c>
      <c r="Q21" s="104">
        <f t="shared" si="0"/>
        <v>5.9999999999999991E-2</v>
      </c>
      <c r="R21" s="104">
        <f t="shared" si="1"/>
        <v>0</v>
      </c>
      <c r="S21" s="105">
        <f t="shared" si="2"/>
        <v>5.9999999999999991E-2</v>
      </c>
      <c r="T21" s="6"/>
    </row>
    <row r="22" spans="2:29" x14ac:dyDescent="0.2">
      <c r="B22" s="34">
        <v>0</v>
      </c>
      <c r="C22" s="36" t="s">
        <v>25</v>
      </c>
      <c r="H22" s="123">
        <v>93.88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2.9999999999999995E-2</v>
      </c>
      <c r="R22" s="104">
        <f t="shared" si="1"/>
        <v>0</v>
      </c>
      <c r="S22" s="105">
        <f t="shared" si="2"/>
        <v>2.9999999999999995E-2</v>
      </c>
    </row>
    <row r="23" spans="2:29" x14ac:dyDescent="0.2">
      <c r="B23" s="34">
        <v>0</v>
      </c>
      <c r="C23" s="37" t="s">
        <v>26</v>
      </c>
      <c r="H23" s="122">
        <v>92.43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52" t="s">
        <v>25</v>
      </c>
      <c r="O23" s="46" t="s">
        <v>35</v>
      </c>
      <c r="P23" s="50">
        <f>1/6</f>
        <v>0.16666666666666666</v>
      </c>
      <c r="Q23" s="104">
        <f t="shared" si="0"/>
        <v>2.9999999999999995E-2</v>
      </c>
      <c r="R23" s="104">
        <f t="shared" si="1"/>
        <v>0</v>
      </c>
      <c r="S23" s="105">
        <f t="shared" si="2"/>
        <v>2.9999999999999995E-2</v>
      </c>
    </row>
    <row r="24" spans="2:29" x14ac:dyDescent="0.2">
      <c r="B24" s="34">
        <v>0</v>
      </c>
      <c r="C24" s="38" t="s">
        <v>18</v>
      </c>
      <c r="H24" s="123">
        <v>89.85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124" t="s">
        <v>25</v>
      </c>
      <c r="O24" s="28" t="s">
        <v>13</v>
      </c>
      <c r="P24" s="29">
        <f>1-SUM(P19:P23)</f>
        <v>0</v>
      </c>
      <c r="Q24" s="73">
        <f t="shared" si="0"/>
        <v>0</v>
      </c>
      <c r="R24" s="73">
        <f t="shared" si="1"/>
        <v>0</v>
      </c>
      <c r="S24" s="79">
        <f t="shared" si="2"/>
        <v>0</v>
      </c>
    </row>
    <row r="25" spans="2:29" x14ac:dyDescent="0.2">
      <c r="B25" s="34">
        <v>0</v>
      </c>
      <c r="C25" s="17" t="s">
        <v>28</v>
      </c>
      <c r="H25" s="122">
        <v>78.88</v>
      </c>
      <c r="I25" s="43" t="s">
        <v>35</v>
      </c>
      <c r="J25" s="44">
        <f t="shared" si="4"/>
        <v>532</v>
      </c>
      <c r="K25" s="45">
        <f t="shared" si="5"/>
        <v>41964.159999999996</v>
      </c>
      <c r="L25" s="117">
        <f t="shared" si="8"/>
        <v>4.1985854510884317E-2</v>
      </c>
      <c r="N25" s="31" t="s">
        <v>26</v>
      </c>
      <c r="O25" s="15" t="s">
        <v>1</v>
      </c>
      <c r="P25" s="26">
        <f>2/6</f>
        <v>0.33333333333333331</v>
      </c>
      <c r="Q25" s="72">
        <f t="shared" si="0"/>
        <v>2.4000000000000004E-2</v>
      </c>
      <c r="R25" s="72">
        <f t="shared" si="1"/>
        <v>0</v>
      </c>
      <c r="S25" s="78">
        <f t="shared" si="2"/>
        <v>2.4000000000000004E-2</v>
      </c>
    </row>
    <row r="26" spans="2:29" x14ac:dyDescent="0.2">
      <c r="B26" s="34">
        <v>0</v>
      </c>
      <c r="C26" s="18" t="s">
        <v>29</v>
      </c>
      <c r="H26" s="123">
        <v>59.25</v>
      </c>
      <c r="I26" s="22" t="s">
        <v>12</v>
      </c>
      <c r="J26" s="1">
        <f t="shared" si="4"/>
        <v>0</v>
      </c>
      <c r="K26" s="7">
        <f t="shared" si="5"/>
        <v>0</v>
      </c>
      <c r="L26" s="117" t="str">
        <f t="shared" si="8"/>
        <v/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122">
        <v>70.2</v>
      </c>
      <c r="I27" s="43" t="s">
        <v>5</v>
      </c>
      <c r="J27" s="44">
        <f t="shared" si="4"/>
        <v>0</v>
      </c>
      <c r="K27" s="45">
        <f t="shared" si="5"/>
        <v>0</v>
      </c>
      <c r="L27" s="117" t="str">
        <f t="shared" si="8"/>
        <v/>
      </c>
      <c r="N27" s="31" t="s">
        <v>26</v>
      </c>
      <c r="O27" s="15" t="s">
        <v>15</v>
      </c>
      <c r="P27" s="26">
        <f>P20</f>
        <v>0</v>
      </c>
      <c r="Q27" s="72">
        <f t="shared" si="0"/>
        <v>0</v>
      </c>
      <c r="R27" s="72">
        <f t="shared" si="1"/>
        <v>0</v>
      </c>
      <c r="S27" s="78">
        <f t="shared" si="2"/>
        <v>0</v>
      </c>
    </row>
    <row r="28" spans="2:29" x14ac:dyDescent="0.2">
      <c r="B28" s="34">
        <v>1</v>
      </c>
      <c r="C28" s="20" t="s">
        <v>31</v>
      </c>
      <c r="H28" s="123">
        <v>58.63</v>
      </c>
      <c r="I28" s="22" t="s">
        <v>11</v>
      </c>
      <c r="J28" s="1">
        <f t="shared" si="4"/>
        <v>0</v>
      </c>
      <c r="K28" s="7">
        <f t="shared" si="5"/>
        <v>0</v>
      </c>
      <c r="L28" s="116" t="str">
        <f t="shared" si="8"/>
        <v/>
      </c>
      <c r="N28" s="31" t="s">
        <v>26</v>
      </c>
      <c r="O28" s="15" t="s">
        <v>16</v>
      </c>
      <c r="P28" s="26">
        <f>P21</f>
        <v>0.33333333333333331</v>
      </c>
      <c r="Q28" s="72">
        <f t="shared" si="0"/>
        <v>2.4000000000000004E-2</v>
      </c>
      <c r="R28" s="72">
        <f t="shared" si="1"/>
        <v>0</v>
      </c>
      <c r="S28" s="78">
        <f t="shared" si="2"/>
        <v>2.4000000000000004E-2</v>
      </c>
    </row>
    <row r="29" spans="2:29" x14ac:dyDescent="0.2">
      <c r="B29" s="39">
        <v>0</v>
      </c>
      <c r="C29" s="40" t="s">
        <v>38</v>
      </c>
      <c r="H29" s="122">
        <v>73.06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1.2000000000000002E-2</v>
      </c>
      <c r="R29" s="72">
        <f t="shared" si="1"/>
        <v>0</v>
      </c>
      <c r="S29" s="78">
        <f t="shared" si="2"/>
        <v>1.2000000000000002E-2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123">
        <v>62.05</v>
      </c>
      <c r="I30" s="22" t="s">
        <v>16</v>
      </c>
      <c r="J30" s="1">
        <f t="shared" si="4"/>
        <v>1353</v>
      </c>
      <c r="K30" s="7">
        <f t="shared" si="5"/>
        <v>83953.65</v>
      </c>
      <c r="L30" s="117">
        <f t="shared" si="8"/>
        <v>8.3997052116799267E-2</v>
      </c>
      <c r="N30" s="31" t="s">
        <v>26</v>
      </c>
      <c r="O30" s="15" t="str">
        <f>O23</f>
        <v>VCSH</v>
      </c>
      <c r="P30" s="26">
        <f t="shared" ref="P30" si="9">P23</f>
        <v>0.16666666666666666</v>
      </c>
      <c r="Q30" s="72">
        <f t="shared" si="0"/>
        <v>1.2000000000000002E-2</v>
      </c>
      <c r="R30" s="72">
        <f t="shared" si="1"/>
        <v>0</v>
      </c>
      <c r="S30" s="78">
        <f t="shared" si="2"/>
        <v>1.2000000000000002E-2</v>
      </c>
    </row>
    <row r="31" spans="2:29" x14ac:dyDescent="0.2">
      <c r="J31" s="11" t="s">
        <v>14</v>
      </c>
      <c r="K31" s="12">
        <f>SUM(K9:K30)</f>
        <v>999483.29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</v>
      </c>
      <c r="Q31" s="73">
        <f t="shared" si="0"/>
        <v>0</v>
      </c>
      <c r="R31" s="73">
        <f t="shared" si="1"/>
        <v>0</v>
      </c>
      <c r="S31" s="79">
        <f t="shared" si="2"/>
        <v>0</v>
      </c>
    </row>
    <row r="32" spans="2:29" x14ac:dyDescent="0.2">
      <c r="N32" s="108" t="s">
        <v>18</v>
      </c>
      <c r="O32" s="109" t="s">
        <v>1</v>
      </c>
      <c r="P32" s="110">
        <f>P25</f>
        <v>0.33333333333333331</v>
      </c>
      <c r="Q32" s="111">
        <f t="shared" si="0"/>
        <v>0</v>
      </c>
      <c r="R32" s="111">
        <f t="shared" si="1"/>
        <v>0</v>
      </c>
      <c r="S32" s="112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32" t="s">
        <v>18</v>
      </c>
      <c r="O34" s="15" t="s">
        <v>15</v>
      </c>
      <c r="P34" s="26">
        <f t="shared" ref="P34:P37" si="10">P27</f>
        <v>0</v>
      </c>
      <c r="Q34" s="72">
        <f t="shared" si="0"/>
        <v>0</v>
      </c>
      <c r="R34" s="72">
        <f t="shared" si="1"/>
        <v>0</v>
      </c>
      <c r="S34" s="78">
        <f t="shared" si="2"/>
        <v>0</v>
      </c>
    </row>
    <row r="35" spans="2:19" x14ac:dyDescent="0.2">
      <c r="N35" s="113" t="s">
        <v>18</v>
      </c>
      <c r="O35" s="46" t="s">
        <v>16</v>
      </c>
      <c r="P35" s="50">
        <f>P21</f>
        <v>0.33333333333333331</v>
      </c>
      <c r="Q35" s="104">
        <f t="shared" si="0"/>
        <v>0</v>
      </c>
      <c r="R35" s="104">
        <f t="shared" si="1"/>
        <v>0</v>
      </c>
      <c r="S35" s="105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56</v>
      </c>
      <c r="N37" s="113" t="s">
        <v>18</v>
      </c>
      <c r="O37" s="46" t="str">
        <f>O23</f>
        <v>VCSH</v>
      </c>
      <c r="P37" s="50">
        <f t="shared" si="10"/>
        <v>0.16666666666666666</v>
      </c>
      <c r="Q37" s="104">
        <f t="shared" si="0"/>
        <v>0</v>
      </c>
      <c r="R37" s="104">
        <f t="shared" si="1"/>
        <v>0</v>
      </c>
      <c r="S37" s="105">
        <f t="shared" si="2"/>
        <v>0</v>
      </c>
    </row>
    <row r="38" spans="2:19" x14ac:dyDescent="0.2">
      <c r="B38" s="15" t="s">
        <v>57</v>
      </c>
      <c r="N38" s="125" t="s">
        <v>18</v>
      </c>
      <c r="O38" s="28" t="str">
        <f>O24</f>
        <v>BIL</v>
      </c>
      <c r="P38" s="29">
        <f>1-SUM(P32:P37)</f>
        <v>0</v>
      </c>
      <c r="Q38" s="73">
        <f t="shared" si="0"/>
        <v>0</v>
      </c>
      <c r="R38" s="73">
        <f t="shared" si="1"/>
        <v>0</v>
      </c>
      <c r="S38" s="79">
        <f t="shared" si="2"/>
        <v>0</v>
      </c>
    </row>
    <row r="39" spans="2:19" ht="14" customHeight="1" x14ac:dyDescent="0.2">
      <c r="B39" s="15" t="s">
        <v>58</v>
      </c>
      <c r="N39" s="88" t="s">
        <v>28</v>
      </c>
      <c r="O39" s="15" t="s">
        <v>36</v>
      </c>
      <c r="P39" s="26">
        <v>1</v>
      </c>
      <c r="Q39" s="72">
        <f t="shared" si="0"/>
        <v>0</v>
      </c>
      <c r="R39" s="72">
        <f t="shared" si="1"/>
        <v>0</v>
      </c>
      <c r="S39" s="78">
        <f t="shared" si="2"/>
        <v>0</v>
      </c>
    </row>
    <row r="40" spans="2:19" x14ac:dyDescent="0.2">
      <c r="B40" s="15" t="s">
        <v>59</v>
      </c>
      <c r="N40" s="89" t="s">
        <v>29</v>
      </c>
      <c r="O40" s="15" t="s">
        <v>1</v>
      </c>
      <c r="P40" s="26">
        <v>1</v>
      </c>
      <c r="Q40" s="72">
        <f t="shared" si="0"/>
        <v>0.108</v>
      </c>
      <c r="R40" s="72">
        <f t="shared" si="1"/>
        <v>0</v>
      </c>
      <c r="S40" s="78">
        <f t="shared" si="2"/>
        <v>0.108</v>
      </c>
    </row>
    <row r="41" spans="2:19" x14ac:dyDescent="0.2">
      <c r="N41" s="121" t="s">
        <v>30</v>
      </c>
      <c r="O41" s="46" t="s">
        <v>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</v>
      </c>
      <c r="P42" s="26">
        <v>1</v>
      </c>
      <c r="Q42" s="72">
        <f t="shared" si="0"/>
        <v>0</v>
      </c>
      <c r="R42" s="72">
        <f t="shared" si="1"/>
        <v>0.1</v>
      </c>
      <c r="S42" s="78">
        <f t="shared" si="2"/>
        <v>0.1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0</v>
      </c>
      <c r="R43" s="73">
        <f t="shared" si="1"/>
        <v>0</v>
      </c>
      <c r="S43" s="79">
        <f t="shared" si="2"/>
        <v>0</v>
      </c>
    </row>
    <row r="44" spans="2:19" x14ac:dyDescent="0.2">
      <c r="N44" s="91" t="s">
        <v>52</v>
      </c>
      <c r="O44" s="24" t="s">
        <v>1</v>
      </c>
      <c r="P44" s="80">
        <v>0.4</v>
      </c>
      <c r="Q44" s="74">
        <f t="shared" si="0"/>
        <v>0</v>
      </c>
      <c r="R44" s="74">
        <f t="shared" si="1"/>
        <v>0</v>
      </c>
      <c r="S44" s="77">
        <f t="shared" si="2"/>
        <v>0</v>
      </c>
    </row>
    <row r="45" spans="2:19" x14ac:dyDescent="0.2">
      <c r="N45" s="92" t="s">
        <v>52</v>
      </c>
      <c r="O45" s="15" t="s">
        <v>53</v>
      </c>
      <c r="P45" s="81">
        <v>0.2</v>
      </c>
      <c r="Q45" s="72">
        <f t="shared" si="0"/>
        <v>0</v>
      </c>
      <c r="R45" s="72">
        <f t="shared" si="1"/>
        <v>0</v>
      </c>
      <c r="S45" s="75">
        <f t="shared" si="2"/>
        <v>0</v>
      </c>
    </row>
    <row r="46" spans="2:19" x14ac:dyDescent="0.2">
      <c r="N46" s="92" t="s">
        <v>52</v>
      </c>
      <c r="O46" s="15" t="s">
        <v>37</v>
      </c>
      <c r="P46" s="81">
        <v>0.2</v>
      </c>
      <c r="Q46" s="72">
        <f t="shared" si="0"/>
        <v>0</v>
      </c>
      <c r="R46" s="72">
        <f t="shared" si="1"/>
        <v>0</v>
      </c>
      <c r="S46" s="75">
        <f t="shared" ref="S46:S57" si="11">SUM(Q46:R46)</f>
        <v>0</v>
      </c>
    </row>
    <row r="47" spans="2:19" x14ac:dyDescent="0.2">
      <c r="N47" s="93" t="s">
        <v>52</v>
      </c>
      <c r="O47" s="28" t="s">
        <v>6</v>
      </c>
      <c r="P47" s="82">
        <v>0.2</v>
      </c>
      <c r="Q47" s="73">
        <f t="shared" si="0"/>
        <v>0</v>
      </c>
      <c r="R47" s="73">
        <f t="shared" si="1"/>
        <v>0</v>
      </c>
      <c r="S47" s="76">
        <f t="shared" si="11"/>
        <v>0</v>
      </c>
    </row>
    <row r="48" spans="2:19" x14ac:dyDescent="0.2">
      <c r="N48" s="94" t="s">
        <v>42</v>
      </c>
      <c r="O48" s="24" t="s">
        <v>1</v>
      </c>
      <c r="P48" s="80">
        <f>IF(P49=40%,0,40%)</f>
        <v>0.4</v>
      </c>
      <c r="Q48" s="74">
        <f t="shared" si="0"/>
        <v>7.2000000000000008E-2</v>
      </c>
      <c r="R48" s="74">
        <f t="shared" si="1"/>
        <v>0</v>
      </c>
      <c r="S48" s="77">
        <f t="shared" si="11"/>
        <v>7.2000000000000008E-2</v>
      </c>
    </row>
    <row r="49" spans="14:19" x14ac:dyDescent="0.2">
      <c r="N49" s="95" t="s">
        <v>42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1"/>
        <v>0</v>
      </c>
    </row>
    <row r="50" spans="14:19" x14ac:dyDescent="0.2">
      <c r="N50" s="95" t="s">
        <v>42</v>
      </c>
      <c r="O50" s="15" t="s">
        <v>53</v>
      </c>
      <c r="P50" s="81">
        <v>0.2</v>
      </c>
      <c r="Q50" s="72">
        <f t="shared" si="0"/>
        <v>3.6000000000000004E-2</v>
      </c>
      <c r="R50" s="72">
        <f t="shared" si="1"/>
        <v>0</v>
      </c>
      <c r="S50" s="75">
        <f t="shared" si="11"/>
        <v>3.6000000000000004E-2</v>
      </c>
    </row>
    <row r="51" spans="14:19" x14ac:dyDescent="0.2">
      <c r="N51" s="95" t="s">
        <v>42</v>
      </c>
      <c r="O51" s="15" t="s">
        <v>37</v>
      </c>
      <c r="P51" s="81">
        <v>0.2</v>
      </c>
      <c r="Q51" s="72">
        <f t="shared" si="0"/>
        <v>3.6000000000000004E-2</v>
      </c>
      <c r="R51" s="72">
        <f t="shared" si="1"/>
        <v>0</v>
      </c>
      <c r="S51" s="75">
        <f t="shared" si="11"/>
        <v>3.6000000000000004E-2</v>
      </c>
    </row>
    <row r="52" spans="14:19" x14ac:dyDescent="0.2">
      <c r="N52" s="96" t="s">
        <v>42</v>
      </c>
      <c r="O52" s="28" t="s">
        <v>6</v>
      </c>
      <c r="P52" s="82">
        <v>0.2</v>
      </c>
      <c r="Q52" s="73">
        <f t="shared" si="0"/>
        <v>3.6000000000000004E-2</v>
      </c>
      <c r="R52" s="73">
        <f t="shared" si="1"/>
        <v>0</v>
      </c>
      <c r="S52" s="76">
        <f t="shared" si="11"/>
        <v>3.6000000000000004E-2</v>
      </c>
    </row>
    <row r="53" spans="14:19" x14ac:dyDescent="0.2">
      <c r="N53" s="97" t="s">
        <v>41</v>
      </c>
      <c r="O53" s="24" t="s">
        <v>1</v>
      </c>
      <c r="P53" s="80">
        <f>IF(P54=40%,0,40%)</f>
        <v>0.4</v>
      </c>
      <c r="Q53" s="74">
        <f t="shared" si="0"/>
        <v>4.3200000000000002E-2</v>
      </c>
      <c r="R53" s="74">
        <f t="shared" si="1"/>
        <v>0</v>
      </c>
      <c r="S53" s="77">
        <f t="shared" si="11"/>
        <v>4.3200000000000002E-2</v>
      </c>
    </row>
    <row r="54" spans="14:19" x14ac:dyDescent="0.2">
      <c r="N54" s="98" t="s">
        <v>41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1"/>
        <v>0</v>
      </c>
    </row>
    <row r="55" spans="14:19" x14ac:dyDescent="0.2">
      <c r="N55" s="98" t="s">
        <v>41</v>
      </c>
      <c r="O55" s="15" t="s">
        <v>53</v>
      </c>
      <c r="P55" s="81">
        <v>0.2</v>
      </c>
      <c r="Q55" s="72">
        <f t="shared" si="0"/>
        <v>2.1600000000000001E-2</v>
      </c>
      <c r="R55" s="72">
        <f t="shared" si="1"/>
        <v>0</v>
      </c>
      <c r="S55" s="75">
        <f t="shared" si="11"/>
        <v>2.1600000000000001E-2</v>
      </c>
    </row>
    <row r="56" spans="14:19" x14ac:dyDescent="0.2">
      <c r="N56" s="98" t="s">
        <v>41</v>
      </c>
      <c r="O56" s="15" t="s">
        <v>37</v>
      </c>
      <c r="P56" s="81">
        <v>0.2</v>
      </c>
      <c r="Q56" s="72">
        <f t="shared" si="0"/>
        <v>2.1600000000000001E-2</v>
      </c>
      <c r="R56" s="72">
        <f t="shared" si="1"/>
        <v>0</v>
      </c>
      <c r="S56" s="75">
        <f t="shared" si="11"/>
        <v>2.1600000000000001E-2</v>
      </c>
    </row>
    <row r="57" spans="14:19" x14ac:dyDescent="0.2">
      <c r="N57" s="99" t="s">
        <v>41</v>
      </c>
      <c r="O57" s="28" t="s">
        <v>6</v>
      </c>
      <c r="P57" s="82">
        <v>0.2</v>
      </c>
      <c r="Q57" s="73">
        <f t="shared" si="0"/>
        <v>2.1600000000000001E-2</v>
      </c>
      <c r="R57" s="73">
        <f t="shared" si="1"/>
        <v>0</v>
      </c>
      <c r="S57" s="76">
        <f t="shared" si="11"/>
        <v>2.1600000000000001E-2</v>
      </c>
    </row>
    <row r="58" spans="14:19" x14ac:dyDescent="0.2">
      <c r="P58" s="57" t="s">
        <v>55</v>
      </c>
      <c r="Q58" s="100">
        <f>SUM(Q5:Q57)</f>
        <v>0.89999999999999991</v>
      </c>
      <c r="R58" s="100">
        <f>SUM(R5:R57)</f>
        <v>0.1</v>
      </c>
      <c r="S58" s="100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3" priority="2">
      <formula>$B$5&lt;&gt;1</formula>
    </cfRule>
  </conditionalFormatting>
  <conditionalFormatting sqref="B6">
    <cfRule type="expression" dxfId="22" priority="3">
      <formula>B6="Allocation to Model Portfolios needs to equal 100%"</formula>
    </cfRule>
  </conditionalFormatting>
  <conditionalFormatting sqref="B30">
    <cfRule type="expression" dxfId="21" priority="5">
      <formula>B30&lt;&gt;1</formula>
    </cfRule>
  </conditionalFormatting>
  <conditionalFormatting sqref="F7">
    <cfRule type="expression" dxfId="20" priority="1">
      <formula>$F$7&lt;&gt;1</formula>
    </cfRule>
  </conditionalFormatting>
  <conditionalFormatting sqref="I9:I30">
    <cfRule type="expression" dxfId="19" priority="6">
      <formula>J9&gt;0</formula>
    </cfRule>
  </conditionalFormatting>
  <conditionalFormatting sqref="N5:S57">
    <cfRule type="expression" dxfId="18" priority="4">
      <formula>$S5&gt;0</formula>
    </cfRule>
  </conditionalFormatting>
  <hyperlinks>
    <hyperlink ref="S1" r:id="rId1" xr:uid="{9BA1A5B9-A464-2946-8A9A-B7B75B333231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944CE-BAAC-6545-922C-3DC9CBA8BA2A}">
  <sheetPr>
    <pageSetUpPr fitToPage="1"/>
  </sheetPr>
  <dimension ref="A1:AC58"/>
  <sheetViews>
    <sheetView zoomScaleNormal="100" workbookViewId="0">
      <selection activeCell="A2" sqref="A2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3.6640625" style="15" customWidth="1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6">
        <v>45689</v>
      </c>
      <c r="B1" s="126"/>
      <c r="C1" s="2" t="s">
        <v>54</v>
      </c>
      <c r="S1" s="41" t="s">
        <v>33</v>
      </c>
    </row>
    <row r="3" spans="1:29" x14ac:dyDescent="0.2">
      <c r="B3" s="59">
        <v>0.9</v>
      </c>
      <c r="C3" s="15" t="s">
        <v>49</v>
      </c>
      <c r="N3" s="61"/>
      <c r="O3" s="62"/>
      <c r="P3" s="63" t="s">
        <v>24</v>
      </c>
      <c r="Q3" s="70" t="s">
        <v>46</v>
      </c>
      <c r="R3" s="70" t="s">
        <v>47</v>
      </c>
      <c r="S3" s="70" t="s">
        <v>48</v>
      </c>
    </row>
    <row r="4" spans="1:29" ht="17" thickBot="1" x14ac:dyDescent="0.25">
      <c r="B4" s="102">
        <v>0.1</v>
      </c>
      <c r="C4" s="15" t="s">
        <v>50</v>
      </c>
      <c r="H4" s="8">
        <v>1000000</v>
      </c>
      <c r="I4" s="15" t="str">
        <f>"Allocation for the month of "&amp;TEXT(EOMONTH(A1,0),"MMMM YYYY")</f>
        <v>Allocation for the month of February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</v>
      </c>
      <c r="Q5" s="72">
        <f>(SUMIF($B$9:$B$17,$N5,$C$9:$C$17)*$C$7*$P5*$B$3)+(SUMIF($B$9:$B$17,$N5,$D$9:$D$17)*$D$7*$P5*$B$3)+(SUMIF($B$9:$B$17,$N5,$E$9:$E$17)*$E$7*$P5*$B$3)</f>
        <v>0</v>
      </c>
      <c r="R5" s="72">
        <f>SUMIF($C$21:$C$29,$N5,$B$21:$B$29)*$P5*$B$4</f>
        <v>0</v>
      </c>
      <c r="S5" s="78">
        <f>SUM(Q5:R5)</f>
        <v>0</v>
      </c>
    </row>
    <row r="6" spans="1:29" ht="21" x14ac:dyDescent="0.25">
      <c r="B6" s="127" t="str">
        <f>IF(SUM(C7:E7)=1,"MODEL PORTFOLIO STRATEGY ALLOCATIONS","Allocation to Model Portfolios needs to equal 100%")</f>
        <v>MODEL PORTFOLIO STRATEGY ALLOCATIONS</v>
      </c>
      <c r="C6" s="127"/>
      <c r="D6" s="127"/>
      <c r="E6" s="127"/>
      <c r="F6" s="127"/>
      <c r="G6" s="14"/>
      <c r="H6" s="128" t="str">
        <f>"ETF Holdings for "&amp;TEXT(EOMONTH(A1,0),"MMMM YYYY")</f>
        <v>ETF Holdings for February 2025</v>
      </c>
      <c r="I6" s="128"/>
      <c r="J6" s="128"/>
      <c r="K6" s="128"/>
      <c r="L6" s="14"/>
      <c r="N6" s="25" t="s">
        <v>0</v>
      </c>
      <c r="O6" s="15" t="s">
        <v>2</v>
      </c>
      <c r="P6" s="26">
        <f>1/3</f>
        <v>0.33333333333333331</v>
      </c>
      <c r="Q6" s="72">
        <f t="shared" ref="Q6:Q57" si="0">(SUMIF($B$9:$B$17,$N6,$C$9:$C$17)*$C$7*$P6*$B$3)+(SUMIF($B$9:$B$17,$N6,$D$9:$D$17)*$D$7*$P6*$B$3)+(SUMIF($B$9:$B$17,$N6,$E$9:$E$17)*$E$7*$P6*$B$3)</f>
        <v>3.5999999999999997E-2</v>
      </c>
      <c r="R6" s="72">
        <f t="shared" ref="R6:R57" si="1">SUMIF($C$21:$C$29,$N6,$B$21:$B$29)*$P6*$B$4</f>
        <v>0</v>
      </c>
      <c r="S6" s="78">
        <f t="shared" ref="S6:S45" si="2">SUM(Q6:R6)</f>
        <v>3.5999999999999997E-2</v>
      </c>
    </row>
    <row r="7" spans="1:29" ht="19" x14ac:dyDescent="0.25">
      <c r="B7" s="57" t="s">
        <v>44</v>
      </c>
      <c r="C7" s="59">
        <v>0</v>
      </c>
      <c r="D7" s="59">
        <v>0.6</v>
      </c>
      <c r="E7" s="59">
        <v>0.4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43</v>
      </c>
      <c r="C8" s="9" t="s">
        <v>60</v>
      </c>
      <c r="D8" s="9" t="s">
        <v>39</v>
      </c>
      <c r="E8" s="9" t="s">
        <v>40</v>
      </c>
      <c r="F8" s="70" t="s">
        <v>45</v>
      </c>
      <c r="G8" s="14"/>
      <c r="H8" s="54" t="s">
        <v>20</v>
      </c>
      <c r="I8" s="5" t="s">
        <v>21</v>
      </c>
      <c r="J8" s="10" t="str">
        <f>"for "&amp;TEXT(EOMONTH($A$1,0),"MMMM")</f>
        <v>for February</v>
      </c>
      <c r="K8" s="10" t="str">
        <f>"for "&amp;TEXT(EOMONTH($A$1,0),"MMMM")</f>
        <v>for February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3" si="3">$C$7*C9+$D$7*D9+$E$7*E9</f>
        <v>0.12</v>
      </c>
      <c r="G9" s="85"/>
      <c r="H9" s="122">
        <v>91.75</v>
      </c>
      <c r="I9" s="43" t="s">
        <v>13</v>
      </c>
      <c r="J9" s="44">
        <f t="shared" ref="J9:J30" si="4">ROUNDDOWN((SUMIF($O:$O,$I9,$S:$S)*$H$4)/H9,0)</f>
        <v>196</v>
      </c>
      <c r="K9" s="45">
        <f t="shared" ref="K9:K30" si="5">IF(J9="","",J9*H9)</f>
        <v>17983</v>
      </c>
      <c r="L9" s="116">
        <f t="shared" ref="L9" si="6">IF(K9/$K$31&lt;&gt;0,K9/$K$31,"")</f>
        <v>1.7996822639596569E-2</v>
      </c>
      <c r="N9" s="25" t="s">
        <v>0</v>
      </c>
      <c r="O9" s="15" t="s">
        <v>5</v>
      </c>
      <c r="P9" s="26">
        <v>0</v>
      </c>
      <c r="Q9" s="72">
        <f t="shared" si="0"/>
        <v>0</v>
      </c>
      <c r="R9" s="72">
        <f t="shared" si="1"/>
        <v>0</v>
      </c>
      <c r="S9" s="78">
        <f t="shared" si="2"/>
        <v>0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</v>
      </c>
      <c r="G10" s="85"/>
      <c r="H10" s="123">
        <v>72.34</v>
      </c>
      <c r="I10" s="22" t="s">
        <v>53</v>
      </c>
      <c r="J10" s="1">
        <f t="shared" si="4"/>
        <v>646</v>
      </c>
      <c r="K10" s="7">
        <f t="shared" si="5"/>
        <v>46731.64</v>
      </c>
      <c r="L10" s="116">
        <f>IF(K10/$K$31&lt;&gt;0,K10/$K$31,"")</f>
        <v>4.6767560292358151E-2</v>
      </c>
      <c r="N10" s="25" t="s">
        <v>0</v>
      </c>
      <c r="O10" s="15" t="s">
        <v>6</v>
      </c>
      <c r="P10" s="26">
        <f>1/3</f>
        <v>0.33333333333333331</v>
      </c>
      <c r="Q10" s="72">
        <f t="shared" si="0"/>
        <v>3.5999999999999997E-2</v>
      </c>
      <c r="R10" s="72">
        <f t="shared" si="1"/>
        <v>0</v>
      </c>
      <c r="S10" s="78">
        <f t="shared" si="2"/>
        <v>3.5999999999999997E-2</v>
      </c>
      <c r="T10" s="6"/>
    </row>
    <row r="11" spans="1:29" x14ac:dyDescent="0.2">
      <c r="B11" s="15" t="s">
        <v>42</v>
      </c>
      <c r="C11" s="53">
        <f t="shared" si="7"/>
        <v>0.33333333333333331</v>
      </c>
      <c r="D11" s="53"/>
      <c r="E11" s="53"/>
      <c r="F11" s="83">
        <f t="shared" si="3"/>
        <v>0</v>
      </c>
      <c r="G11" s="85"/>
      <c r="H11" s="122">
        <v>26.47</v>
      </c>
      <c r="I11" s="43" t="s">
        <v>37</v>
      </c>
      <c r="J11" s="44">
        <f t="shared" si="4"/>
        <v>4488</v>
      </c>
      <c r="K11" s="45">
        <f t="shared" si="5"/>
        <v>118797.36</v>
      </c>
      <c r="L11" s="116">
        <f t="shared" ref="L11:L31" si="8">IF(K11/$K$31&lt;&gt;0,K11/$K$31,"")</f>
        <v>0.11888867363467186</v>
      </c>
      <c r="N11" s="25" t="s">
        <v>0</v>
      </c>
      <c r="O11" s="15" t="s">
        <v>23</v>
      </c>
      <c r="P11" s="26">
        <f>1/3</f>
        <v>0.33333333333333331</v>
      </c>
      <c r="Q11" s="72">
        <f t="shared" si="0"/>
        <v>3.5999999999999997E-2</v>
      </c>
      <c r="R11" s="72">
        <f t="shared" si="1"/>
        <v>0</v>
      </c>
      <c r="S11" s="78">
        <f t="shared" si="2"/>
        <v>3.5999999999999997E-2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0.18</v>
      </c>
      <c r="G12" s="85"/>
      <c r="H12" s="123">
        <v>79.72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52</v>
      </c>
      <c r="C13" s="53"/>
      <c r="D13" s="53"/>
      <c r="E13" s="53">
        <v>0.2</v>
      </c>
      <c r="F13" s="83">
        <f t="shared" si="3"/>
        <v>8.0000000000000016E-2</v>
      </c>
      <c r="G13" s="85"/>
      <c r="H13" s="122">
        <v>332.16</v>
      </c>
      <c r="I13" s="43" t="s">
        <v>1</v>
      </c>
      <c r="J13" s="44">
        <f t="shared" si="4"/>
        <v>1528</v>
      </c>
      <c r="K13" s="45">
        <f t="shared" si="5"/>
        <v>507540.48000000004</v>
      </c>
      <c r="L13" s="116">
        <f t="shared" si="8"/>
        <v>0.50793060117754052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41</v>
      </c>
      <c r="C14" s="56"/>
      <c r="D14" s="56">
        <v>0.3</v>
      </c>
      <c r="E14" s="56"/>
      <c r="F14" s="84">
        <f t="shared" ref="F14:F17" si="9">$C$7*C14+$D$7*D14+$E$7*E14</f>
        <v>0.18</v>
      </c>
      <c r="G14" s="85"/>
      <c r="H14" s="123">
        <v>134.66999999999999</v>
      </c>
      <c r="I14" s="22" t="s">
        <v>36</v>
      </c>
      <c r="J14" s="1">
        <f t="shared" si="4"/>
        <v>742</v>
      </c>
      <c r="K14" s="7">
        <f t="shared" si="5"/>
        <v>99925.139999999985</v>
      </c>
      <c r="L14" s="116">
        <f t="shared" si="8"/>
        <v>0.10000194749579361</v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9"/>
        <v>0.12</v>
      </c>
      <c r="G15" s="85"/>
      <c r="H15" s="122">
        <v>92.08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9"/>
        <v>0.24</v>
      </c>
      <c r="G16" s="85"/>
      <c r="H16" s="123">
        <v>133.69999999999999</v>
      </c>
      <c r="I16" s="22" t="s">
        <v>15</v>
      </c>
      <c r="J16" s="1">
        <f t="shared" si="4"/>
        <v>269</v>
      </c>
      <c r="K16" s="7">
        <f t="shared" si="5"/>
        <v>35965.299999999996</v>
      </c>
      <c r="L16" s="116">
        <f t="shared" si="8"/>
        <v>3.5992944741137879E-2</v>
      </c>
      <c r="N16" s="25" t="s">
        <v>0</v>
      </c>
      <c r="O16" s="15" t="s">
        <v>11</v>
      </c>
      <c r="P16" s="26">
        <v>0</v>
      </c>
      <c r="Q16" s="72">
        <f t="shared" si="0"/>
        <v>0</v>
      </c>
      <c r="R16" s="72">
        <f t="shared" si="1"/>
        <v>0</v>
      </c>
      <c r="S16" s="78">
        <f t="shared" si="2"/>
        <v>0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9"/>
        <v>8.0000000000000016E-2</v>
      </c>
      <c r="G17" s="68"/>
      <c r="H17" s="122">
        <v>94.82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123">
        <v>107.46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122">
        <v>13.31</v>
      </c>
      <c r="I19" s="43" t="s">
        <v>23</v>
      </c>
      <c r="J19" s="44">
        <f t="shared" si="4"/>
        <v>2704</v>
      </c>
      <c r="K19" s="45">
        <f t="shared" si="5"/>
        <v>35990.239999999998</v>
      </c>
      <c r="L19" s="118">
        <f t="shared" si="8"/>
        <v>3.6017903911278099E-2</v>
      </c>
      <c r="N19" s="119" t="s">
        <v>25</v>
      </c>
      <c r="O19" s="46" t="s">
        <v>1</v>
      </c>
      <c r="P19" s="120">
        <f>2/6</f>
        <v>0.33333333333333331</v>
      </c>
      <c r="Q19" s="104">
        <f t="shared" si="0"/>
        <v>0</v>
      </c>
      <c r="R19" s="104">
        <f t="shared" si="1"/>
        <v>0</v>
      </c>
      <c r="S19" s="105">
        <f t="shared" si="2"/>
        <v>0</v>
      </c>
      <c r="T19" s="6"/>
    </row>
    <row r="20" spans="2:29" ht="19" x14ac:dyDescent="0.25">
      <c r="B20" s="23" t="s">
        <v>51</v>
      </c>
      <c r="C20" s="23"/>
      <c r="D20" s="23"/>
      <c r="E20" s="23"/>
      <c r="F20" s="23"/>
      <c r="H20" s="123">
        <v>522.29</v>
      </c>
      <c r="I20" s="22" t="s">
        <v>2</v>
      </c>
      <c r="J20" s="1">
        <f t="shared" si="4"/>
        <v>68</v>
      </c>
      <c r="K20" s="7">
        <f t="shared" si="5"/>
        <v>35515.72</v>
      </c>
      <c r="L20" s="116">
        <f t="shared" si="8"/>
        <v>3.5543019171304716E-2</v>
      </c>
      <c r="N20" s="52" t="s">
        <v>25</v>
      </c>
      <c r="O20" s="46" t="s">
        <v>15</v>
      </c>
      <c r="P20" s="50">
        <f>2/6</f>
        <v>0.33333333333333331</v>
      </c>
      <c r="Q20" s="104">
        <f t="shared" si="0"/>
        <v>0</v>
      </c>
      <c r="R20" s="104">
        <f t="shared" si="1"/>
        <v>0</v>
      </c>
      <c r="S20" s="105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122">
        <v>26.74</v>
      </c>
      <c r="I21" s="43" t="s">
        <v>6</v>
      </c>
      <c r="J21" s="44">
        <f t="shared" si="4"/>
        <v>3769</v>
      </c>
      <c r="K21" s="45">
        <f t="shared" si="5"/>
        <v>100783.06</v>
      </c>
      <c r="L21" s="116">
        <f t="shared" si="8"/>
        <v>0.10086052693631871</v>
      </c>
      <c r="N21" s="30" t="s">
        <v>25</v>
      </c>
      <c r="O21" s="15" t="s">
        <v>16</v>
      </c>
      <c r="P21" s="26">
        <v>0</v>
      </c>
      <c r="Q21" s="72">
        <f t="shared" si="0"/>
        <v>0</v>
      </c>
      <c r="R21" s="72">
        <f t="shared" si="1"/>
        <v>0</v>
      </c>
      <c r="S21" s="78">
        <f t="shared" si="2"/>
        <v>0</v>
      </c>
      <c r="T21" s="6"/>
    </row>
    <row r="22" spans="2:29" x14ac:dyDescent="0.2">
      <c r="B22" s="34">
        <v>0</v>
      </c>
      <c r="C22" s="36" t="s">
        <v>25</v>
      </c>
      <c r="H22" s="123">
        <v>96.89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0</v>
      </c>
      <c r="R22" s="104">
        <f t="shared" si="1"/>
        <v>0</v>
      </c>
      <c r="S22" s="105">
        <f t="shared" si="2"/>
        <v>0</v>
      </c>
    </row>
    <row r="23" spans="2:29" x14ac:dyDescent="0.2">
      <c r="B23" s="34">
        <v>0</v>
      </c>
      <c r="C23" s="37" t="s">
        <v>26</v>
      </c>
      <c r="H23" s="122">
        <v>87.76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30" t="s">
        <v>25</v>
      </c>
      <c r="O23" s="15" t="s">
        <v>35</v>
      </c>
      <c r="P23" s="26">
        <v>0</v>
      </c>
      <c r="Q23" s="72">
        <f t="shared" si="0"/>
        <v>0</v>
      </c>
      <c r="R23" s="72">
        <f t="shared" si="1"/>
        <v>0</v>
      </c>
      <c r="S23" s="78">
        <f t="shared" si="2"/>
        <v>0</v>
      </c>
    </row>
    <row r="24" spans="2:29" x14ac:dyDescent="0.2">
      <c r="B24" s="34">
        <v>0</v>
      </c>
      <c r="C24" s="38" t="s">
        <v>18</v>
      </c>
      <c r="H24" s="123">
        <v>94.57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51" t="s">
        <v>25</v>
      </c>
      <c r="O24" s="48" t="s">
        <v>13</v>
      </c>
      <c r="P24" s="47">
        <f>1-SUM(P19:P23)</f>
        <v>0.16666666666666674</v>
      </c>
      <c r="Q24" s="106">
        <f t="shared" si="0"/>
        <v>0</v>
      </c>
      <c r="R24" s="106">
        <f t="shared" si="1"/>
        <v>0</v>
      </c>
      <c r="S24" s="107">
        <f t="shared" si="2"/>
        <v>0</v>
      </c>
    </row>
    <row r="25" spans="2:29" x14ac:dyDescent="0.2">
      <c r="B25" s="34">
        <v>1</v>
      </c>
      <c r="C25" s="17" t="s">
        <v>28</v>
      </c>
      <c r="H25" s="122">
        <v>78.47</v>
      </c>
      <c r="I25" s="43" t="s">
        <v>35</v>
      </c>
      <c r="J25" s="44">
        <f t="shared" si="4"/>
        <v>0</v>
      </c>
      <c r="K25" s="45">
        <f t="shared" si="5"/>
        <v>0</v>
      </c>
      <c r="L25" s="117" t="str">
        <f t="shared" si="8"/>
        <v/>
      </c>
      <c r="N25" s="31" t="s">
        <v>26</v>
      </c>
      <c r="O25" s="15" t="s">
        <v>1</v>
      </c>
      <c r="P25" s="26">
        <f>2/6</f>
        <v>0.33333333333333331</v>
      </c>
      <c r="Q25" s="72">
        <f t="shared" si="0"/>
        <v>3.5999999999999997E-2</v>
      </c>
      <c r="R25" s="72">
        <f t="shared" si="1"/>
        <v>0</v>
      </c>
      <c r="S25" s="78">
        <f t="shared" si="2"/>
        <v>3.5999999999999997E-2</v>
      </c>
    </row>
    <row r="26" spans="2:29" x14ac:dyDescent="0.2">
      <c r="B26" s="34">
        <v>0</v>
      </c>
      <c r="C26" s="18" t="s">
        <v>29</v>
      </c>
      <c r="H26" s="123">
        <v>58.33</v>
      </c>
      <c r="I26" s="22" t="s">
        <v>12</v>
      </c>
      <c r="J26" s="1">
        <f t="shared" si="4"/>
        <v>0</v>
      </c>
      <c r="K26" s="7">
        <f t="shared" si="5"/>
        <v>0</v>
      </c>
      <c r="L26" s="117" t="str">
        <f t="shared" si="8"/>
        <v/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122">
        <v>67.5</v>
      </c>
      <c r="I27" s="43" t="s">
        <v>5</v>
      </c>
      <c r="J27" s="44">
        <f t="shared" si="4"/>
        <v>0</v>
      </c>
      <c r="K27" s="45">
        <f t="shared" si="5"/>
        <v>0</v>
      </c>
      <c r="L27" s="117" t="str">
        <f t="shared" si="8"/>
        <v/>
      </c>
      <c r="N27" s="31" t="s">
        <v>26</v>
      </c>
      <c r="O27" s="15" t="s">
        <v>15</v>
      </c>
      <c r="P27" s="26">
        <f>P20</f>
        <v>0.33333333333333331</v>
      </c>
      <c r="Q27" s="72">
        <f t="shared" si="0"/>
        <v>3.5999999999999997E-2</v>
      </c>
      <c r="R27" s="72">
        <f t="shared" si="1"/>
        <v>0</v>
      </c>
      <c r="S27" s="78">
        <f t="shared" si="2"/>
        <v>3.5999999999999997E-2</v>
      </c>
    </row>
    <row r="28" spans="2:29" x14ac:dyDescent="0.2">
      <c r="B28" s="34">
        <v>0</v>
      </c>
      <c r="C28" s="20" t="s">
        <v>31</v>
      </c>
      <c r="H28" s="123">
        <v>58.41</v>
      </c>
      <c r="I28" s="22" t="s">
        <v>11</v>
      </c>
      <c r="J28" s="1">
        <f t="shared" si="4"/>
        <v>0</v>
      </c>
      <c r="K28" s="7">
        <f t="shared" si="5"/>
        <v>0</v>
      </c>
      <c r="L28" s="116" t="str">
        <f t="shared" si="8"/>
        <v/>
      </c>
      <c r="N28" s="31" t="s">
        <v>26</v>
      </c>
      <c r="O28" s="15" t="s">
        <v>16</v>
      </c>
      <c r="P28" s="26">
        <f>P21</f>
        <v>0</v>
      </c>
      <c r="Q28" s="72">
        <f t="shared" si="0"/>
        <v>0</v>
      </c>
      <c r="R28" s="72">
        <f t="shared" si="1"/>
        <v>0</v>
      </c>
      <c r="S28" s="78">
        <f t="shared" si="2"/>
        <v>0</v>
      </c>
    </row>
    <row r="29" spans="2:29" x14ac:dyDescent="0.2">
      <c r="B29" s="39">
        <v>0</v>
      </c>
      <c r="C29" s="40" t="s">
        <v>38</v>
      </c>
      <c r="H29" s="122">
        <v>72.64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1.7999999999999999E-2</v>
      </c>
      <c r="R29" s="72">
        <f t="shared" si="1"/>
        <v>0</v>
      </c>
      <c r="S29" s="78">
        <f t="shared" si="2"/>
        <v>1.7999999999999999E-2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123">
        <v>60.92</v>
      </c>
      <c r="I30" s="22" t="s">
        <v>16</v>
      </c>
      <c r="J30" s="1">
        <f t="shared" si="4"/>
        <v>0</v>
      </c>
      <c r="K30" s="7">
        <f t="shared" si="5"/>
        <v>0</v>
      </c>
      <c r="L30" s="117" t="str">
        <f t="shared" si="8"/>
        <v/>
      </c>
      <c r="N30" s="31" t="s">
        <v>26</v>
      </c>
      <c r="O30" s="15" t="str">
        <f>O23</f>
        <v>VCSH</v>
      </c>
      <c r="P30" s="26">
        <f t="shared" ref="P30" si="10">P23</f>
        <v>0</v>
      </c>
      <c r="Q30" s="72">
        <f t="shared" si="0"/>
        <v>0</v>
      </c>
      <c r="R30" s="72">
        <f t="shared" si="1"/>
        <v>0</v>
      </c>
      <c r="S30" s="78">
        <f t="shared" si="2"/>
        <v>0</v>
      </c>
    </row>
    <row r="31" spans="2:29" x14ac:dyDescent="0.2">
      <c r="J31" s="11" t="s">
        <v>14</v>
      </c>
      <c r="K31" s="12">
        <f>SUM(K9:K30)</f>
        <v>999231.94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0.16666666666666674</v>
      </c>
      <c r="Q31" s="73">
        <f t="shared" si="0"/>
        <v>1.8000000000000006E-2</v>
      </c>
      <c r="R31" s="73">
        <f t="shared" si="1"/>
        <v>0</v>
      </c>
      <c r="S31" s="79">
        <f t="shared" si="2"/>
        <v>1.8000000000000006E-2</v>
      </c>
    </row>
    <row r="32" spans="2:29" x14ac:dyDescent="0.2">
      <c r="N32" s="108" t="s">
        <v>18</v>
      </c>
      <c r="O32" s="109" t="s">
        <v>1</v>
      </c>
      <c r="P32" s="110">
        <f>P25</f>
        <v>0.33333333333333331</v>
      </c>
      <c r="Q32" s="111">
        <f t="shared" si="0"/>
        <v>0</v>
      </c>
      <c r="R32" s="111">
        <f t="shared" si="1"/>
        <v>0</v>
      </c>
      <c r="S32" s="112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113" t="s">
        <v>18</v>
      </c>
      <c r="O34" s="46" t="s">
        <v>15</v>
      </c>
      <c r="P34" s="50">
        <f t="shared" ref="P34:P37" si="11">P27</f>
        <v>0.33333333333333331</v>
      </c>
      <c r="Q34" s="104">
        <f t="shared" si="0"/>
        <v>0</v>
      </c>
      <c r="R34" s="104">
        <f t="shared" si="1"/>
        <v>0</v>
      </c>
      <c r="S34" s="105">
        <f t="shared" si="2"/>
        <v>0</v>
      </c>
    </row>
    <row r="35" spans="2:19" x14ac:dyDescent="0.2">
      <c r="N35" s="32" t="s">
        <v>18</v>
      </c>
      <c r="O35" s="15" t="s">
        <v>16</v>
      </c>
      <c r="P35" s="26">
        <f>P21</f>
        <v>0</v>
      </c>
      <c r="Q35" s="72">
        <f t="shared" si="0"/>
        <v>0</v>
      </c>
      <c r="R35" s="72">
        <f t="shared" si="1"/>
        <v>0</v>
      </c>
      <c r="S35" s="78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56</v>
      </c>
      <c r="N37" s="32" t="s">
        <v>18</v>
      </c>
      <c r="O37" s="15" t="str">
        <f>O23</f>
        <v>VCSH</v>
      </c>
      <c r="P37" s="26">
        <f t="shared" si="11"/>
        <v>0</v>
      </c>
      <c r="Q37" s="72">
        <f t="shared" si="0"/>
        <v>0</v>
      </c>
      <c r="R37" s="72">
        <f t="shared" si="1"/>
        <v>0</v>
      </c>
      <c r="S37" s="78">
        <f t="shared" si="2"/>
        <v>0</v>
      </c>
    </row>
    <row r="38" spans="2:19" x14ac:dyDescent="0.2">
      <c r="B38" s="15" t="s">
        <v>57</v>
      </c>
      <c r="N38" s="49" t="s">
        <v>18</v>
      </c>
      <c r="O38" s="48" t="str">
        <f>O24</f>
        <v>BIL</v>
      </c>
      <c r="P38" s="47">
        <f>1-SUM(P32:P37)</f>
        <v>0.16666666666666674</v>
      </c>
      <c r="Q38" s="106">
        <f t="shared" si="0"/>
        <v>0</v>
      </c>
      <c r="R38" s="106">
        <f t="shared" si="1"/>
        <v>0</v>
      </c>
      <c r="S38" s="107">
        <f t="shared" si="2"/>
        <v>0</v>
      </c>
    </row>
    <row r="39" spans="2:19" ht="14" customHeight="1" x14ac:dyDescent="0.2">
      <c r="B39" s="15" t="s">
        <v>58</v>
      </c>
      <c r="N39" s="88" t="s">
        <v>28</v>
      </c>
      <c r="O39" s="15" t="s">
        <v>36</v>
      </c>
      <c r="P39" s="26">
        <v>1</v>
      </c>
      <c r="Q39" s="72">
        <f t="shared" si="0"/>
        <v>0</v>
      </c>
      <c r="R39" s="72">
        <f t="shared" si="1"/>
        <v>0.1</v>
      </c>
      <c r="S39" s="78">
        <f t="shared" si="2"/>
        <v>0.1</v>
      </c>
    </row>
    <row r="40" spans="2:19" x14ac:dyDescent="0.2">
      <c r="B40" s="15" t="s">
        <v>59</v>
      </c>
      <c r="N40" s="89" t="s">
        <v>29</v>
      </c>
      <c r="O40" s="15" t="s">
        <v>1</v>
      </c>
      <c r="P40" s="26">
        <v>1</v>
      </c>
      <c r="Q40" s="72">
        <f t="shared" si="0"/>
        <v>0.16200000000000001</v>
      </c>
      <c r="R40" s="72">
        <f t="shared" si="1"/>
        <v>0</v>
      </c>
      <c r="S40" s="78">
        <f t="shared" si="2"/>
        <v>0.16200000000000001</v>
      </c>
    </row>
    <row r="41" spans="2:19" x14ac:dyDescent="0.2">
      <c r="N41" s="121" t="s">
        <v>30</v>
      </c>
      <c r="O41" s="46" t="s">
        <v>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</v>
      </c>
      <c r="P42" s="26">
        <v>1</v>
      </c>
      <c r="Q42" s="72">
        <f t="shared" si="0"/>
        <v>0.216</v>
      </c>
      <c r="R42" s="72">
        <f t="shared" si="1"/>
        <v>0</v>
      </c>
      <c r="S42" s="78">
        <f t="shared" si="2"/>
        <v>0.216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7.2000000000000022E-2</v>
      </c>
      <c r="R43" s="73">
        <f t="shared" si="1"/>
        <v>0</v>
      </c>
      <c r="S43" s="79">
        <f t="shared" si="2"/>
        <v>7.2000000000000022E-2</v>
      </c>
    </row>
    <row r="44" spans="2:19" x14ac:dyDescent="0.2">
      <c r="N44" s="91" t="s">
        <v>52</v>
      </c>
      <c r="O44" s="24" t="s">
        <v>1</v>
      </c>
      <c r="P44" s="80">
        <v>0.4</v>
      </c>
      <c r="Q44" s="74">
        <f t="shared" si="0"/>
        <v>2.8800000000000006E-2</v>
      </c>
      <c r="R44" s="74">
        <f t="shared" si="1"/>
        <v>0</v>
      </c>
      <c r="S44" s="77">
        <f t="shared" si="2"/>
        <v>2.8800000000000006E-2</v>
      </c>
    </row>
    <row r="45" spans="2:19" x14ac:dyDescent="0.2">
      <c r="N45" s="92" t="s">
        <v>52</v>
      </c>
      <c r="O45" s="15" t="s">
        <v>53</v>
      </c>
      <c r="P45" s="81">
        <v>0.2</v>
      </c>
      <c r="Q45" s="72">
        <f t="shared" si="0"/>
        <v>1.4400000000000003E-2</v>
      </c>
      <c r="R45" s="72">
        <f t="shared" si="1"/>
        <v>0</v>
      </c>
      <c r="S45" s="75">
        <f t="shared" si="2"/>
        <v>1.4400000000000003E-2</v>
      </c>
    </row>
    <row r="46" spans="2:19" x14ac:dyDescent="0.2">
      <c r="N46" s="92" t="s">
        <v>52</v>
      </c>
      <c r="O46" s="15" t="s">
        <v>37</v>
      </c>
      <c r="P46" s="81">
        <v>0.2</v>
      </c>
      <c r="Q46" s="72">
        <f t="shared" si="0"/>
        <v>1.4400000000000003E-2</v>
      </c>
      <c r="R46" s="72">
        <f t="shared" si="1"/>
        <v>0</v>
      </c>
      <c r="S46" s="75">
        <f t="shared" ref="S46:S57" si="12">SUM(Q46:R46)</f>
        <v>1.4400000000000003E-2</v>
      </c>
    </row>
    <row r="47" spans="2:19" x14ac:dyDescent="0.2">
      <c r="N47" s="93" t="s">
        <v>52</v>
      </c>
      <c r="O47" s="28" t="s">
        <v>6</v>
      </c>
      <c r="P47" s="82">
        <v>0.2</v>
      </c>
      <c r="Q47" s="73">
        <f t="shared" si="0"/>
        <v>1.4400000000000003E-2</v>
      </c>
      <c r="R47" s="73">
        <f t="shared" si="1"/>
        <v>0</v>
      </c>
      <c r="S47" s="76">
        <f t="shared" si="12"/>
        <v>1.4400000000000003E-2</v>
      </c>
    </row>
    <row r="48" spans="2:19" x14ac:dyDescent="0.2">
      <c r="N48" s="94" t="s">
        <v>42</v>
      </c>
      <c r="O48" s="24" t="s">
        <v>1</v>
      </c>
      <c r="P48" s="80">
        <f>IF(P49=40%,0,40%)</f>
        <v>0.4</v>
      </c>
      <c r="Q48" s="74">
        <f t="shared" si="0"/>
        <v>0</v>
      </c>
      <c r="R48" s="74">
        <f t="shared" si="1"/>
        <v>0</v>
      </c>
      <c r="S48" s="77">
        <f t="shared" si="12"/>
        <v>0</v>
      </c>
    </row>
    <row r="49" spans="14:19" x14ac:dyDescent="0.2">
      <c r="N49" s="95" t="s">
        <v>42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2"/>
        <v>0</v>
      </c>
    </row>
    <row r="50" spans="14:19" x14ac:dyDescent="0.2">
      <c r="N50" s="95" t="s">
        <v>42</v>
      </c>
      <c r="O50" s="15" t="s">
        <v>53</v>
      </c>
      <c r="P50" s="81">
        <v>0.2</v>
      </c>
      <c r="Q50" s="72">
        <f t="shared" si="0"/>
        <v>0</v>
      </c>
      <c r="R50" s="72">
        <f t="shared" si="1"/>
        <v>0</v>
      </c>
      <c r="S50" s="75">
        <f t="shared" si="12"/>
        <v>0</v>
      </c>
    </row>
    <row r="51" spans="14:19" x14ac:dyDescent="0.2">
      <c r="N51" s="95" t="s">
        <v>42</v>
      </c>
      <c r="O51" s="15" t="s">
        <v>37</v>
      </c>
      <c r="P51" s="81">
        <v>0.2</v>
      </c>
      <c r="Q51" s="72">
        <f t="shared" si="0"/>
        <v>0</v>
      </c>
      <c r="R51" s="72">
        <f t="shared" si="1"/>
        <v>0</v>
      </c>
      <c r="S51" s="75">
        <f t="shared" si="12"/>
        <v>0</v>
      </c>
    </row>
    <row r="52" spans="14:19" x14ac:dyDescent="0.2">
      <c r="N52" s="96" t="s">
        <v>42</v>
      </c>
      <c r="O52" s="28" t="s">
        <v>6</v>
      </c>
      <c r="P52" s="82">
        <v>0.2</v>
      </c>
      <c r="Q52" s="73">
        <f t="shared" si="0"/>
        <v>0</v>
      </c>
      <c r="R52" s="73">
        <f t="shared" si="1"/>
        <v>0</v>
      </c>
      <c r="S52" s="76">
        <f t="shared" si="12"/>
        <v>0</v>
      </c>
    </row>
    <row r="53" spans="14:19" x14ac:dyDescent="0.2">
      <c r="N53" s="97" t="s">
        <v>41</v>
      </c>
      <c r="O53" s="24" t="s">
        <v>1</v>
      </c>
      <c r="P53" s="80">
        <f>IF(P54=40%,0,40%)</f>
        <v>0.4</v>
      </c>
      <c r="Q53" s="74">
        <f t="shared" si="0"/>
        <v>6.4799999999999996E-2</v>
      </c>
      <c r="R53" s="74">
        <f t="shared" si="1"/>
        <v>0</v>
      </c>
      <c r="S53" s="77">
        <f t="shared" si="12"/>
        <v>6.4799999999999996E-2</v>
      </c>
    </row>
    <row r="54" spans="14:19" x14ac:dyDescent="0.2">
      <c r="N54" s="98" t="s">
        <v>41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2"/>
        <v>0</v>
      </c>
    </row>
    <row r="55" spans="14:19" x14ac:dyDescent="0.2">
      <c r="N55" s="98" t="s">
        <v>41</v>
      </c>
      <c r="O55" s="15" t="s">
        <v>53</v>
      </c>
      <c r="P55" s="81">
        <v>0.2</v>
      </c>
      <c r="Q55" s="72">
        <f t="shared" si="0"/>
        <v>3.2399999999999998E-2</v>
      </c>
      <c r="R55" s="72">
        <f t="shared" si="1"/>
        <v>0</v>
      </c>
      <c r="S55" s="75">
        <f t="shared" si="12"/>
        <v>3.2399999999999998E-2</v>
      </c>
    </row>
    <row r="56" spans="14:19" x14ac:dyDescent="0.2">
      <c r="N56" s="98" t="s">
        <v>41</v>
      </c>
      <c r="O56" s="15" t="s">
        <v>37</v>
      </c>
      <c r="P56" s="81">
        <v>0.2</v>
      </c>
      <c r="Q56" s="72">
        <f t="shared" si="0"/>
        <v>3.2399999999999998E-2</v>
      </c>
      <c r="R56" s="72">
        <f t="shared" si="1"/>
        <v>0</v>
      </c>
      <c r="S56" s="75">
        <f t="shared" si="12"/>
        <v>3.2399999999999998E-2</v>
      </c>
    </row>
    <row r="57" spans="14:19" x14ac:dyDescent="0.2">
      <c r="N57" s="99" t="s">
        <v>41</v>
      </c>
      <c r="O57" s="28" t="s">
        <v>6</v>
      </c>
      <c r="P57" s="82">
        <v>0.2</v>
      </c>
      <c r="Q57" s="73">
        <f t="shared" si="0"/>
        <v>3.2399999999999998E-2</v>
      </c>
      <c r="R57" s="73">
        <f t="shared" si="1"/>
        <v>0</v>
      </c>
      <c r="S57" s="76">
        <f t="shared" si="12"/>
        <v>3.2399999999999998E-2</v>
      </c>
    </row>
    <row r="58" spans="14:19" x14ac:dyDescent="0.2">
      <c r="P58" s="57" t="s">
        <v>55</v>
      </c>
      <c r="Q58" s="100">
        <f>SUM(Q5:Q57)</f>
        <v>0.89999999999999991</v>
      </c>
      <c r="R58" s="100">
        <f>SUM(R5:R57)</f>
        <v>0.1</v>
      </c>
      <c r="S58" s="100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17" priority="2">
      <formula>$B$5&lt;&gt;1</formula>
    </cfRule>
  </conditionalFormatting>
  <conditionalFormatting sqref="B6">
    <cfRule type="expression" dxfId="16" priority="3">
      <formula>B6="Allocation to Model Portfolios needs to equal 100%"</formula>
    </cfRule>
  </conditionalFormatting>
  <conditionalFormatting sqref="B30">
    <cfRule type="expression" dxfId="15" priority="5">
      <formula>B30&lt;&gt;1</formula>
    </cfRule>
  </conditionalFormatting>
  <conditionalFormatting sqref="F7">
    <cfRule type="expression" dxfId="14" priority="1">
      <formula>$F$7&lt;&gt;1</formula>
    </cfRule>
  </conditionalFormatting>
  <conditionalFormatting sqref="I9:I30">
    <cfRule type="expression" dxfId="13" priority="6">
      <formula>J9&gt;0</formula>
    </cfRule>
  </conditionalFormatting>
  <conditionalFormatting sqref="N5:S57">
    <cfRule type="expression" dxfId="12" priority="4">
      <formula>$S5&gt;0</formula>
    </cfRule>
  </conditionalFormatting>
  <hyperlinks>
    <hyperlink ref="S1" r:id="rId1" xr:uid="{D0DCEB9C-D373-7B4F-B93C-83765C5D159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5F123-0A96-F24B-A8A5-97F3CAC07DC0}">
  <sheetPr>
    <pageSetUpPr fitToPage="1"/>
  </sheetPr>
  <dimension ref="A1:AC58"/>
  <sheetViews>
    <sheetView zoomScaleNormal="100" workbookViewId="0">
      <selection activeCell="A2" sqref="A2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4.33203125" style="15" customWidth="1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6">
        <v>45658</v>
      </c>
      <c r="B1" s="126"/>
      <c r="C1" s="2" t="s">
        <v>54</v>
      </c>
      <c r="S1" s="41" t="s">
        <v>33</v>
      </c>
    </row>
    <row r="3" spans="1:29" x14ac:dyDescent="0.2">
      <c r="B3" s="59">
        <v>0.9</v>
      </c>
      <c r="C3" s="15" t="s">
        <v>49</v>
      </c>
      <c r="N3" s="61"/>
      <c r="O3" s="62"/>
      <c r="P3" s="63" t="s">
        <v>24</v>
      </c>
      <c r="Q3" s="70" t="s">
        <v>46</v>
      </c>
      <c r="R3" s="70" t="s">
        <v>47</v>
      </c>
      <c r="S3" s="70" t="s">
        <v>48</v>
      </c>
    </row>
    <row r="4" spans="1:29" ht="17" thickBot="1" x14ac:dyDescent="0.25">
      <c r="B4" s="102">
        <v>0.1</v>
      </c>
      <c r="C4" s="15" t="s">
        <v>50</v>
      </c>
      <c r="H4" s="8">
        <v>1000000</v>
      </c>
      <c r="I4" s="15" t="str">
        <f>"Allocation for the month of "&amp;TEXT(EOMONTH(A1,0),"MMMM YYYY")</f>
        <v>Allocation for the month of January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0.06</v>
      </c>
      <c r="Q5" s="72">
        <f>(SUMIF($B$9:$B$17,$N5,$C$9:$C$17)*$C$7*$P5*$B$3)+(SUMIF($B$9:$B$17,$N5,$D$9:$D$17)*$D$7*$P5*$B$3)+(SUMIF($B$9:$B$17,$N5,$E$9:$E$17)*$E$7*$P5*$B$3)</f>
        <v>6.4799999999999996E-3</v>
      </c>
      <c r="R5" s="72">
        <f>SUMIF($C$21:$C$29,$N5,$B$21:$B$29)*$P5*$B$4</f>
        <v>0</v>
      </c>
      <c r="S5" s="78">
        <f>SUM(Q5:R5)</f>
        <v>6.4799999999999996E-3</v>
      </c>
    </row>
    <row r="6" spans="1:29" ht="21" x14ac:dyDescent="0.25">
      <c r="B6" s="127" t="str">
        <f>IF(SUM(C7:E7)=1,"MODEL PORTFOLIO STRATEGY ALLOCATIONS","Allocation to Model Portfolios needs to equal 100%")</f>
        <v>MODEL PORTFOLIO STRATEGY ALLOCATIONS</v>
      </c>
      <c r="C6" s="127"/>
      <c r="D6" s="127"/>
      <c r="E6" s="127"/>
      <c r="F6" s="127"/>
      <c r="G6" s="14"/>
      <c r="H6" s="128" t="str">
        <f>"ETF Holdings for "&amp;TEXT(EOMONTH(A1,0),"MMMM YYYY")</f>
        <v>ETF Holdings for January 2025</v>
      </c>
      <c r="I6" s="128"/>
      <c r="J6" s="128"/>
      <c r="K6" s="128"/>
      <c r="L6" s="14"/>
      <c r="N6" s="25" t="s">
        <v>0</v>
      </c>
      <c r="O6" s="15" t="s">
        <v>2</v>
      </c>
      <c r="P6" s="26">
        <v>0.06</v>
      </c>
      <c r="Q6" s="72">
        <f t="shared" ref="Q6:Q57" si="0">(SUMIF($B$9:$B$17,$N6,$C$9:$C$17)*$C$7*$P6*$B$3)+(SUMIF($B$9:$B$17,$N6,$D$9:$D$17)*$D$7*$P6*$B$3)+(SUMIF($B$9:$B$17,$N6,$E$9:$E$17)*$E$7*$P6*$B$3)</f>
        <v>6.4799999999999996E-3</v>
      </c>
      <c r="R6" s="72">
        <f t="shared" ref="R6:R57" si="1">SUMIF($C$21:$C$29,$N6,$B$21:$B$29)*$P6*$B$4</f>
        <v>0</v>
      </c>
      <c r="S6" s="78">
        <f t="shared" ref="S6:S45" si="2">SUM(Q6:R6)</f>
        <v>6.4799999999999996E-3</v>
      </c>
    </row>
    <row r="7" spans="1:29" ht="19" x14ac:dyDescent="0.25">
      <c r="B7" s="57" t="s">
        <v>44</v>
      </c>
      <c r="C7" s="59">
        <v>0</v>
      </c>
      <c r="D7" s="59">
        <v>0.6</v>
      </c>
      <c r="E7" s="59">
        <v>0.4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43</v>
      </c>
      <c r="C8" s="9" t="s">
        <v>60</v>
      </c>
      <c r="D8" s="9" t="s">
        <v>39</v>
      </c>
      <c r="E8" s="9" t="s">
        <v>40</v>
      </c>
      <c r="F8" s="70" t="s">
        <v>45</v>
      </c>
      <c r="G8" s="14"/>
      <c r="H8" s="54" t="s">
        <v>20</v>
      </c>
      <c r="I8" s="5" t="s">
        <v>21</v>
      </c>
      <c r="J8" s="10" t="str">
        <f>"for "&amp;TEXT(EOMONTH($A$1,0),"MMMM")</f>
        <v>for January</v>
      </c>
      <c r="K8" s="10" t="str">
        <f>"for "&amp;TEXT(EOMONTH($A$1,0),"MMMM")</f>
        <v>for January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7" si="3">$C$7*C9+$D$7*D9+$E$7*E9</f>
        <v>0.12</v>
      </c>
      <c r="G9" s="85"/>
      <c r="H9" s="42">
        <v>91.78</v>
      </c>
      <c r="I9" s="43" t="s">
        <v>13</v>
      </c>
      <c r="J9" s="44">
        <f t="shared" ref="J9:J30" si="4">ROUNDDOWN((SUMIF($O:$O,$I9,$S:$S)*$H$4)/H9,0)</f>
        <v>588</v>
      </c>
      <c r="K9" s="45">
        <f t="shared" ref="K9:K30" si="5">IF(J9="","",J9*H9)</f>
        <v>53966.64</v>
      </c>
      <c r="L9" s="116">
        <f t="shared" ref="L9" si="6">IF(K9/$K$31&lt;&gt;0,K9/$K$31,"")</f>
        <v>5.4012509583638811E-2</v>
      </c>
      <c r="N9" s="25" t="s">
        <v>0</v>
      </c>
      <c r="O9" s="15" t="s">
        <v>5</v>
      </c>
      <c r="P9" s="26">
        <v>0</v>
      </c>
      <c r="Q9" s="72">
        <f t="shared" si="0"/>
        <v>0</v>
      </c>
      <c r="R9" s="72">
        <f t="shared" si="1"/>
        <v>0</v>
      </c>
      <c r="S9" s="78">
        <f t="shared" si="2"/>
        <v>0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</v>
      </c>
      <c r="G10" s="85"/>
      <c r="H10" s="3">
        <v>73.599999999999994</v>
      </c>
      <c r="I10" s="22" t="s">
        <v>53</v>
      </c>
      <c r="J10" s="1">
        <f t="shared" si="4"/>
        <v>635</v>
      </c>
      <c r="K10" s="7">
        <f t="shared" si="5"/>
        <v>46736</v>
      </c>
      <c r="L10" s="116">
        <f>IF(K10/$K$31&lt;&gt;0,K10/$K$31,"")</f>
        <v>4.677572381569324E-2</v>
      </c>
      <c r="N10" s="25" t="s">
        <v>0</v>
      </c>
      <c r="O10" s="15" t="s">
        <v>6</v>
      </c>
      <c r="P10" s="26">
        <v>0.06</v>
      </c>
      <c r="Q10" s="72">
        <f t="shared" si="0"/>
        <v>6.4799999999999996E-3</v>
      </c>
      <c r="R10" s="72">
        <f t="shared" si="1"/>
        <v>0</v>
      </c>
      <c r="S10" s="78">
        <f t="shared" si="2"/>
        <v>6.4799999999999996E-3</v>
      </c>
      <c r="T10" s="6"/>
    </row>
    <row r="11" spans="1:29" x14ac:dyDescent="0.2">
      <c r="B11" s="15" t="s">
        <v>42</v>
      </c>
      <c r="C11" s="53">
        <f t="shared" si="7"/>
        <v>0.33333333333333331</v>
      </c>
      <c r="D11" s="53"/>
      <c r="E11" s="53"/>
      <c r="F11" s="83">
        <f t="shared" si="3"/>
        <v>0</v>
      </c>
      <c r="G11" s="85"/>
      <c r="H11" s="42">
        <v>27.21</v>
      </c>
      <c r="I11" s="43" t="s">
        <v>37</v>
      </c>
      <c r="J11" s="44">
        <f t="shared" si="4"/>
        <v>4366</v>
      </c>
      <c r="K11" s="45">
        <f t="shared" si="5"/>
        <v>118798.86</v>
      </c>
      <c r="L11" s="116">
        <f t="shared" ref="L11:L31" si="8">IF(K11/$K$31&lt;&gt;0,K11/$K$31,"")</f>
        <v>0.11889983449544692</v>
      </c>
      <c r="N11" s="25" t="s">
        <v>0</v>
      </c>
      <c r="O11" s="15" t="s">
        <v>23</v>
      </c>
      <c r="P11" s="26">
        <v>0</v>
      </c>
      <c r="Q11" s="72">
        <f t="shared" si="0"/>
        <v>0</v>
      </c>
      <c r="R11" s="72">
        <f t="shared" si="1"/>
        <v>0</v>
      </c>
      <c r="S11" s="78">
        <f t="shared" si="2"/>
        <v>0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0.18</v>
      </c>
      <c r="G12" s="85"/>
      <c r="H12" s="3">
        <v>80.040000000000006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52</v>
      </c>
      <c r="C13" s="53"/>
      <c r="D13" s="53"/>
      <c r="E13" s="53">
        <v>0.2</v>
      </c>
      <c r="F13" s="83">
        <f t="shared" si="3"/>
        <v>8.0000000000000016E-2</v>
      </c>
      <c r="G13" s="85"/>
      <c r="H13" s="42">
        <v>332.53</v>
      </c>
      <c r="I13" s="43" t="s">
        <v>1</v>
      </c>
      <c r="J13" s="44">
        <f t="shared" si="4"/>
        <v>1545</v>
      </c>
      <c r="K13" s="45">
        <f t="shared" si="5"/>
        <v>513758.85</v>
      </c>
      <c r="L13" s="116">
        <f t="shared" si="8"/>
        <v>0.51419552540799751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41</v>
      </c>
      <c r="C14" s="56"/>
      <c r="D14" s="56">
        <v>0.3</v>
      </c>
      <c r="E14" s="56"/>
      <c r="F14" s="84">
        <f t="shared" si="3"/>
        <v>0.18</v>
      </c>
      <c r="G14" s="85"/>
      <c r="H14" s="3">
        <v>135.27000000000001</v>
      </c>
      <c r="I14" s="22" t="s">
        <v>36</v>
      </c>
      <c r="J14" s="1">
        <f t="shared" si="4"/>
        <v>739</v>
      </c>
      <c r="K14" s="7">
        <f t="shared" si="5"/>
        <v>99964.530000000013</v>
      </c>
      <c r="L14" s="116">
        <f t="shared" si="8"/>
        <v>0.10004949603401193</v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3"/>
        <v>0.12</v>
      </c>
      <c r="G15" s="85"/>
      <c r="H15" s="42">
        <v>95.47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3"/>
        <v>0.24</v>
      </c>
      <c r="G16" s="85"/>
      <c r="H16" s="3">
        <v>140.15</v>
      </c>
      <c r="I16" s="22" t="s">
        <v>15</v>
      </c>
      <c r="J16" s="1">
        <f t="shared" si="4"/>
        <v>0</v>
      </c>
      <c r="K16" s="7">
        <f t="shared" si="5"/>
        <v>0</v>
      </c>
      <c r="L16" s="116" t="str">
        <f t="shared" si="8"/>
        <v/>
      </c>
      <c r="N16" s="25" t="s">
        <v>0</v>
      </c>
      <c r="O16" s="15" t="s">
        <v>11</v>
      </c>
      <c r="P16" s="26">
        <v>0.82</v>
      </c>
      <c r="Q16" s="72">
        <f t="shared" si="0"/>
        <v>8.8559999999999986E-2</v>
      </c>
      <c r="R16" s="72">
        <f t="shared" si="1"/>
        <v>0</v>
      </c>
      <c r="S16" s="78">
        <f t="shared" si="2"/>
        <v>8.8559999999999986E-2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3"/>
        <v>8.0000000000000016E-2</v>
      </c>
      <c r="G17" s="68"/>
      <c r="H17" s="42">
        <v>102.31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3">
        <v>110.55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42">
        <v>13.4</v>
      </c>
      <c r="I19" s="43" t="s">
        <v>23</v>
      </c>
      <c r="J19" s="44">
        <f t="shared" si="4"/>
        <v>0</v>
      </c>
      <c r="K19" s="45">
        <f t="shared" si="5"/>
        <v>0</v>
      </c>
      <c r="L19" s="118" t="str">
        <f t="shared" si="8"/>
        <v/>
      </c>
      <c r="N19" s="119" t="s">
        <v>25</v>
      </c>
      <c r="O19" s="46" t="s">
        <v>1</v>
      </c>
      <c r="P19" s="120">
        <f>2/6</f>
        <v>0.33333333333333331</v>
      </c>
      <c r="Q19" s="104">
        <f t="shared" si="0"/>
        <v>0</v>
      </c>
      <c r="R19" s="104">
        <f t="shared" si="1"/>
        <v>0</v>
      </c>
      <c r="S19" s="105">
        <f t="shared" si="2"/>
        <v>0</v>
      </c>
      <c r="T19" s="6"/>
    </row>
    <row r="20" spans="2:29" ht="19" x14ac:dyDescent="0.25">
      <c r="B20" s="23" t="s">
        <v>51</v>
      </c>
      <c r="C20" s="23"/>
      <c r="D20" s="23"/>
      <c r="E20" s="23"/>
      <c r="F20" s="23"/>
      <c r="H20" s="3">
        <v>509.74</v>
      </c>
      <c r="I20" s="22" t="s">
        <v>2</v>
      </c>
      <c r="J20" s="1">
        <f t="shared" si="4"/>
        <v>12</v>
      </c>
      <c r="K20" s="7">
        <f t="shared" si="5"/>
        <v>6116.88</v>
      </c>
      <c r="L20" s="116">
        <f t="shared" si="8"/>
        <v>6.12207911446717E-3</v>
      </c>
      <c r="N20" s="30" t="s">
        <v>25</v>
      </c>
      <c r="O20" s="15" t="s">
        <v>15</v>
      </c>
      <c r="P20" s="26">
        <v>0</v>
      </c>
      <c r="Q20" s="72">
        <f t="shared" si="0"/>
        <v>0</v>
      </c>
      <c r="R20" s="72">
        <f t="shared" si="1"/>
        <v>0</v>
      </c>
      <c r="S20" s="78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42">
        <v>25.4</v>
      </c>
      <c r="I21" s="43" t="s">
        <v>6</v>
      </c>
      <c r="J21" s="44">
        <f t="shared" si="4"/>
        <v>2806</v>
      </c>
      <c r="K21" s="45">
        <f t="shared" si="5"/>
        <v>71272.399999999994</v>
      </c>
      <c r="L21" s="116">
        <f t="shared" si="8"/>
        <v>7.1332978818932177E-2</v>
      </c>
      <c r="N21" s="30" t="s">
        <v>25</v>
      </c>
      <c r="O21" s="15" t="s">
        <v>16</v>
      </c>
      <c r="P21" s="26">
        <v>0</v>
      </c>
      <c r="Q21" s="72">
        <f t="shared" si="0"/>
        <v>0</v>
      </c>
      <c r="R21" s="72">
        <f t="shared" si="1"/>
        <v>0</v>
      </c>
      <c r="S21" s="78">
        <f t="shared" si="2"/>
        <v>0</v>
      </c>
      <c r="T21" s="6"/>
    </row>
    <row r="22" spans="2:29" x14ac:dyDescent="0.2">
      <c r="B22" s="34">
        <v>0</v>
      </c>
      <c r="C22" s="36" t="s">
        <v>25</v>
      </c>
      <c r="H22" s="3">
        <v>98.07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0</v>
      </c>
      <c r="R22" s="104">
        <f t="shared" si="1"/>
        <v>0</v>
      </c>
      <c r="S22" s="105">
        <f t="shared" si="2"/>
        <v>0</v>
      </c>
    </row>
    <row r="23" spans="2:29" x14ac:dyDescent="0.2">
      <c r="B23" s="34">
        <v>0</v>
      </c>
      <c r="C23" s="37" t="s">
        <v>26</v>
      </c>
      <c r="H23" s="42">
        <v>93.97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30" t="s">
        <v>25</v>
      </c>
      <c r="O23" s="15" t="s">
        <v>35</v>
      </c>
      <c r="P23" s="26">
        <v>0</v>
      </c>
      <c r="Q23" s="72">
        <f t="shared" si="0"/>
        <v>0</v>
      </c>
      <c r="R23" s="72">
        <f t="shared" si="1"/>
        <v>0</v>
      </c>
      <c r="S23" s="78">
        <f t="shared" si="2"/>
        <v>0</v>
      </c>
    </row>
    <row r="24" spans="2:29" x14ac:dyDescent="0.2">
      <c r="B24" s="34">
        <v>0</v>
      </c>
      <c r="C24" s="38" t="s">
        <v>18</v>
      </c>
      <c r="H24" s="3">
        <v>97.05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51" t="s">
        <v>25</v>
      </c>
      <c r="O24" s="48" t="s">
        <v>13</v>
      </c>
      <c r="P24" s="47">
        <f>1-SUM(P19:P23)</f>
        <v>0.5</v>
      </c>
      <c r="Q24" s="106">
        <f t="shared" si="0"/>
        <v>0</v>
      </c>
      <c r="R24" s="106">
        <f t="shared" si="1"/>
        <v>0</v>
      </c>
      <c r="S24" s="107">
        <f t="shared" si="2"/>
        <v>0</v>
      </c>
    </row>
    <row r="25" spans="2:29" x14ac:dyDescent="0.2">
      <c r="B25" s="34">
        <v>1</v>
      </c>
      <c r="C25" s="17" t="s">
        <v>28</v>
      </c>
      <c r="H25" s="42">
        <v>78.650000000000006</v>
      </c>
      <c r="I25" s="43" t="s">
        <v>35</v>
      </c>
      <c r="J25" s="44">
        <f t="shared" si="4"/>
        <v>0</v>
      </c>
      <c r="K25" s="45">
        <f t="shared" si="5"/>
        <v>0</v>
      </c>
      <c r="L25" s="117" t="str">
        <f t="shared" si="8"/>
        <v/>
      </c>
      <c r="N25" s="31" t="s">
        <v>26</v>
      </c>
      <c r="O25" s="15" t="s">
        <v>1</v>
      </c>
      <c r="P25" s="26">
        <f>2/6</f>
        <v>0.33333333333333331</v>
      </c>
      <c r="Q25" s="72">
        <f t="shared" si="0"/>
        <v>3.5999999999999997E-2</v>
      </c>
      <c r="R25" s="72">
        <f t="shared" si="1"/>
        <v>0</v>
      </c>
      <c r="S25" s="78">
        <f t="shared" si="2"/>
        <v>3.5999999999999997E-2</v>
      </c>
    </row>
    <row r="26" spans="2:29" x14ac:dyDescent="0.2">
      <c r="B26" s="34">
        <v>0</v>
      </c>
      <c r="C26" s="18" t="s">
        <v>29</v>
      </c>
      <c r="H26" s="3">
        <v>59.03</v>
      </c>
      <c r="I26" s="22" t="s">
        <v>12</v>
      </c>
      <c r="J26" s="1">
        <f t="shared" si="4"/>
        <v>0</v>
      </c>
      <c r="K26" s="7">
        <f t="shared" si="5"/>
        <v>0</v>
      </c>
      <c r="L26" s="117" t="str">
        <f t="shared" si="8"/>
        <v/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42">
        <v>66</v>
      </c>
      <c r="I27" s="43" t="s">
        <v>5</v>
      </c>
      <c r="J27" s="44">
        <f t="shared" si="4"/>
        <v>0</v>
      </c>
      <c r="K27" s="45">
        <f t="shared" si="5"/>
        <v>0</v>
      </c>
      <c r="L27" s="117" t="str">
        <f t="shared" si="8"/>
        <v/>
      </c>
      <c r="N27" s="31" t="s">
        <v>26</v>
      </c>
      <c r="O27" s="15" t="s">
        <v>15</v>
      </c>
      <c r="P27" s="26">
        <f>P20</f>
        <v>0</v>
      </c>
      <c r="Q27" s="72">
        <f t="shared" si="0"/>
        <v>0</v>
      </c>
      <c r="R27" s="72">
        <f t="shared" si="1"/>
        <v>0</v>
      </c>
      <c r="S27" s="78">
        <f t="shared" si="2"/>
        <v>0</v>
      </c>
    </row>
    <row r="28" spans="2:29" x14ac:dyDescent="0.2">
      <c r="B28" s="34">
        <v>0</v>
      </c>
      <c r="C28" s="20" t="s">
        <v>31</v>
      </c>
      <c r="H28" s="3">
        <v>58.44</v>
      </c>
      <c r="I28" s="22" t="s">
        <v>11</v>
      </c>
      <c r="J28" s="1">
        <f t="shared" si="4"/>
        <v>1515</v>
      </c>
      <c r="K28" s="7">
        <f t="shared" si="5"/>
        <v>88536.599999999991</v>
      </c>
      <c r="L28" s="116">
        <f t="shared" si="8"/>
        <v>8.8611852729812257E-2</v>
      </c>
      <c r="N28" s="31" t="s">
        <v>26</v>
      </c>
      <c r="O28" s="15" t="s">
        <v>16</v>
      </c>
      <c r="P28" s="26">
        <f>P21</f>
        <v>0</v>
      </c>
      <c r="Q28" s="72">
        <f t="shared" si="0"/>
        <v>0</v>
      </c>
      <c r="R28" s="72">
        <f t="shared" si="1"/>
        <v>0</v>
      </c>
      <c r="S28" s="78">
        <f t="shared" si="2"/>
        <v>0</v>
      </c>
    </row>
    <row r="29" spans="2:29" x14ac:dyDescent="0.2">
      <c r="B29" s="39">
        <v>0</v>
      </c>
      <c r="C29" s="40" t="s">
        <v>38</v>
      </c>
      <c r="H29" s="42">
        <v>75.39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1.7999999999999999E-2</v>
      </c>
      <c r="R29" s="72">
        <f t="shared" si="1"/>
        <v>0</v>
      </c>
      <c r="S29" s="78">
        <f t="shared" si="2"/>
        <v>1.7999999999999999E-2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3">
        <v>61.71</v>
      </c>
      <c r="I30" s="22" t="s">
        <v>16</v>
      </c>
      <c r="J30" s="1">
        <f t="shared" si="4"/>
        <v>0</v>
      </c>
      <c r="K30" s="7">
        <f t="shared" si="5"/>
        <v>0</v>
      </c>
      <c r="L30" s="117" t="str">
        <f t="shared" si="8"/>
        <v/>
      </c>
      <c r="N30" s="31" t="s">
        <v>26</v>
      </c>
      <c r="O30" s="15" t="str">
        <f>O23</f>
        <v>VCSH</v>
      </c>
      <c r="P30" s="26">
        <f t="shared" ref="P30" si="9">P23</f>
        <v>0</v>
      </c>
      <c r="Q30" s="72">
        <f t="shared" si="0"/>
        <v>0</v>
      </c>
      <c r="R30" s="72">
        <f t="shared" si="1"/>
        <v>0</v>
      </c>
      <c r="S30" s="78">
        <f t="shared" si="2"/>
        <v>0</v>
      </c>
    </row>
    <row r="31" spans="2:29" x14ac:dyDescent="0.2">
      <c r="J31" s="11" t="s">
        <v>14</v>
      </c>
      <c r="K31" s="12">
        <f>SUM(K9:K30)</f>
        <v>999150.76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0.5</v>
      </c>
      <c r="Q31" s="73">
        <f t="shared" si="0"/>
        <v>5.3999999999999999E-2</v>
      </c>
      <c r="R31" s="73">
        <f t="shared" si="1"/>
        <v>0</v>
      </c>
      <c r="S31" s="79">
        <f t="shared" si="2"/>
        <v>5.3999999999999999E-2</v>
      </c>
    </row>
    <row r="32" spans="2:29" x14ac:dyDescent="0.2">
      <c r="N32" s="108" t="s">
        <v>18</v>
      </c>
      <c r="O32" s="109" t="s">
        <v>1</v>
      </c>
      <c r="P32" s="110">
        <f>P25</f>
        <v>0.33333333333333331</v>
      </c>
      <c r="Q32" s="111">
        <f t="shared" si="0"/>
        <v>0</v>
      </c>
      <c r="R32" s="111">
        <f t="shared" si="1"/>
        <v>0</v>
      </c>
      <c r="S32" s="112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32" t="s">
        <v>18</v>
      </c>
      <c r="O34" s="15" t="s">
        <v>15</v>
      </c>
      <c r="P34" s="26">
        <f t="shared" ref="P34:P37" si="10">P27</f>
        <v>0</v>
      </c>
      <c r="Q34" s="72">
        <f t="shared" si="0"/>
        <v>0</v>
      </c>
      <c r="R34" s="72">
        <f t="shared" si="1"/>
        <v>0</v>
      </c>
      <c r="S34" s="78">
        <f t="shared" si="2"/>
        <v>0</v>
      </c>
    </row>
    <row r="35" spans="2:19" x14ac:dyDescent="0.2">
      <c r="N35" s="32" t="s">
        <v>18</v>
      </c>
      <c r="O35" s="15" t="s">
        <v>16</v>
      </c>
      <c r="P35" s="26">
        <f>P21</f>
        <v>0</v>
      </c>
      <c r="Q35" s="72">
        <f t="shared" si="0"/>
        <v>0</v>
      </c>
      <c r="R35" s="72">
        <f t="shared" si="1"/>
        <v>0</v>
      </c>
      <c r="S35" s="78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56</v>
      </c>
      <c r="N37" s="32" t="s">
        <v>18</v>
      </c>
      <c r="O37" s="15" t="str">
        <f>O23</f>
        <v>VCSH</v>
      </c>
      <c r="P37" s="26">
        <f t="shared" si="10"/>
        <v>0</v>
      </c>
      <c r="Q37" s="72">
        <f t="shared" si="0"/>
        <v>0</v>
      </c>
      <c r="R37" s="72">
        <f t="shared" si="1"/>
        <v>0</v>
      </c>
      <c r="S37" s="78">
        <f t="shared" si="2"/>
        <v>0</v>
      </c>
    </row>
    <row r="38" spans="2:19" x14ac:dyDescent="0.2">
      <c r="B38" s="15" t="s">
        <v>57</v>
      </c>
      <c r="N38" s="49" t="s">
        <v>18</v>
      </c>
      <c r="O38" s="48" t="str">
        <f>O24</f>
        <v>BIL</v>
      </c>
      <c r="P38" s="47">
        <f>1-SUM(P32:P37)</f>
        <v>0.5</v>
      </c>
      <c r="Q38" s="106">
        <f t="shared" si="0"/>
        <v>0</v>
      </c>
      <c r="R38" s="106">
        <f t="shared" si="1"/>
        <v>0</v>
      </c>
      <c r="S38" s="107">
        <f t="shared" si="2"/>
        <v>0</v>
      </c>
    </row>
    <row r="39" spans="2:19" ht="14" customHeight="1" x14ac:dyDescent="0.2">
      <c r="B39" s="15" t="s">
        <v>58</v>
      </c>
      <c r="N39" s="88" t="s">
        <v>28</v>
      </c>
      <c r="O39" s="15" t="s">
        <v>36</v>
      </c>
      <c r="P39" s="26">
        <v>1</v>
      </c>
      <c r="Q39" s="72">
        <f t="shared" si="0"/>
        <v>0</v>
      </c>
      <c r="R39" s="72">
        <f t="shared" si="1"/>
        <v>0.1</v>
      </c>
      <c r="S39" s="78">
        <f t="shared" si="2"/>
        <v>0.1</v>
      </c>
    </row>
    <row r="40" spans="2:19" x14ac:dyDescent="0.2">
      <c r="B40" s="15" t="s">
        <v>59</v>
      </c>
      <c r="N40" s="89" t="s">
        <v>29</v>
      </c>
      <c r="O40" s="15" t="s">
        <v>1</v>
      </c>
      <c r="P40" s="26">
        <v>1</v>
      </c>
      <c r="Q40" s="72">
        <f t="shared" si="0"/>
        <v>0.16200000000000001</v>
      </c>
      <c r="R40" s="72">
        <f t="shared" si="1"/>
        <v>0</v>
      </c>
      <c r="S40" s="78">
        <f t="shared" si="2"/>
        <v>0.16200000000000001</v>
      </c>
    </row>
    <row r="41" spans="2:19" x14ac:dyDescent="0.2">
      <c r="N41" s="121" t="s">
        <v>30</v>
      </c>
      <c r="O41" s="46" t="s">
        <v>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</v>
      </c>
      <c r="P42" s="26">
        <v>1</v>
      </c>
      <c r="Q42" s="72">
        <f t="shared" si="0"/>
        <v>0.216</v>
      </c>
      <c r="R42" s="72">
        <f t="shared" si="1"/>
        <v>0</v>
      </c>
      <c r="S42" s="78">
        <f t="shared" si="2"/>
        <v>0.216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7.2000000000000022E-2</v>
      </c>
      <c r="R43" s="73">
        <f t="shared" si="1"/>
        <v>0</v>
      </c>
      <c r="S43" s="79">
        <f t="shared" si="2"/>
        <v>7.2000000000000022E-2</v>
      </c>
    </row>
    <row r="44" spans="2:19" x14ac:dyDescent="0.2">
      <c r="N44" s="91" t="s">
        <v>52</v>
      </c>
      <c r="O44" s="24" t="s">
        <v>1</v>
      </c>
      <c r="P44" s="80">
        <v>0.4</v>
      </c>
      <c r="Q44" s="74">
        <f t="shared" si="0"/>
        <v>2.8800000000000006E-2</v>
      </c>
      <c r="R44" s="74">
        <f t="shared" si="1"/>
        <v>0</v>
      </c>
      <c r="S44" s="77">
        <f t="shared" si="2"/>
        <v>2.8800000000000006E-2</v>
      </c>
    </row>
    <row r="45" spans="2:19" x14ac:dyDescent="0.2">
      <c r="N45" s="92" t="s">
        <v>52</v>
      </c>
      <c r="O45" s="15" t="s">
        <v>53</v>
      </c>
      <c r="P45" s="81">
        <v>0.2</v>
      </c>
      <c r="Q45" s="72">
        <f t="shared" si="0"/>
        <v>1.4400000000000003E-2</v>
      </c>
      <c r="R45" s="72">
        <f t="shared" si="1"/>
        <v>0</v>
      </c>
      <c r="S45" s="75">
        <f t="shared" si="2"/>
        <v>1.4400000000000003E-2</v>
      </c>
    </row>
    <row r="46" spans="2:19" x14ac:dyDescent="0.2">
      <c r="N46" s="92" t="s">
        <v>52</v>
      </c>
      <c r="O46" s="15" t="s">
        <v>37</v>
      </c>
      <c r="P46" s="81">
        <v>0.2</v>
      </c>
      <c r="Q46" s="72">
        <f t="shared" si="0"/>
        <v>1.4400000000000003E-2</v>
      </c>
      <c r="R46" s="72">
        <f t="shared" si="1"/>
        <v>0</v>
      </c>
      <c r="S46" s="75">
        <f t="shared" ref="S46:S57" si="11">SUM(Q46:R46)</f>
        <v>1.4400000000000003E-2</v>
      </c>
    </row>
    <row r="47" spans="2:19" x14ac:dyDescent="0.2">
      <c r="N47" s="93" t="s">
        <v>52</v>
      </c>
      <c r="O47" s="28" t="s">
        <v>6</v>
      </c>
      <c r="P47" s="82">
        <v>0.2</v>
      </c>
      <c r="Q47" s="73">
        <f t="shared" si="0"/>
        <v>1.4400000000000003E-2</v>
      </c>
      <c r="R47" s="73">
        <f t="shared" si="1"/>
        <v>0</v>
      </c>
      <c r="S47" s="76">
        <f t="shared" si="11"/>
        <v>1.4400000000000003E-2</v>
      </c>
    </row>
    <row r="48" spans="2:19" x14ac:dyDescent="0.2">
      <c r="N48" s="94" t="s">
        <v>42</v>
      </c>
      <c r="O48" s="24" t="s">
        <v>1</v>
      </c>
      <c r="P48" s="80">
        <f>IF(P49=40%,0,40%)</f>
        <v>0.4</v>
      </c>
      <c r="Q48" s="74">
        <f t="shared" si="0"/>
        <v>0</v>
      </c>
      <c r="R48" s="74">
        <f t="shared" si="1"/>
        <v>0</v>
      </c>
      <c r="S48" s="77">
        <f t="shared" si="11"/>
        <v>0</v>
      </c>
    </row>
    <row r="49" spans="14:19" x14ac:dyDescent="0.2">
      <c r="N49" s="95" t="s">
        <v>42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1"/>
        <v>0</v>
      </c>
    </row>
    <row r="50" spans="14:19" x14ac:dyDescent="0.2">
      <c r="N50" s="95" t="s">
        <v>42</v>
      </c>
      <c r="O50" s="15" t="s">
        <v>53</v>
      </c>
      <c r="P50" s="81">
        <v>0.2</v>
      </c>
      <c r="Q50" s="72">
        <f t="shared" si="0"/>
        <v>0</v>
      </c>
      <c r="R50" s="72">
        <f t="shared" si="1"/>
        <v>0</v>
      </c>
      <c r="S50" s="75">
        <f t="shared" si="11"/>
        <v>0</v>
      </c>
    </row>
    <row r="51" spans="14:19" x14ac:dyDescent="0.2">
      <c r="N51" s="95" t="s">
        <v>42</v>
      </c>
      <c r="O51" s="15" t="s">
        <v>37</v>
      </c>
      <c r="P51" s="81">
        <v>0.2</v>
      </c>
      <c r="Q51" s="72">
        <f t="shared" si="0"/>
        <v>0</v>
      </c>
      <c r="R51" s="72">
        <f t="shared" si="1"/>
        <v>0</v>
      </c>
      <c r="S51" s="75">
        <f t="shared" si="11"/>
        <v>0</v>
      </c>
    </row>
    <row r="52" spans="14:19" x14ac:dyDescent="0.2">
      <c r="N52" s="96" t="s">
        <v>42</v>
      </c>
      <c r="O52" s="28" t="s">
        <v>6</v>
      </c>
      <c r="P52" s="82">
        <v>0.2</v>
      </c>
      <c r="Q52" s="73">
        <f t="shared" si="0"/>
        <v>0</v>
      </c>
      <c r="R52" s="73">
        <f t="shared" si="1"/>
        <v>0</v>
      </c>
      <c r="S52" s="76">
        <f t="shared" si="11"/>
        <v>0</v>
      </c>
    </row>
    <row r="53" spans="14:19" x14ac:dyDescent="0.2">
      <c r="N53" s="97" t="s">
        <v>41</v>
      </c>
      <c r="O53" s="24" t="s">
        <v>1</v>
      </c>
      <c r="P53" s="80">
        <f>IF(P54=40%,0,40%)</f>
        <v>0.4</v>
      </c>
      <c r="Q53" s="74">
        <f t="shared" si="0"/>
        <v>6.4799999999999996E-2</v>
      </c>
      <c r="R53" s="74">
        <f t="shared" si="1"/>
        <v>0</v>
      </c>
      <c r="S53" s="77">
        <f t="shared" si="11"/>
        <v>6.4799999999999996E-2</v>
      </c>
    </row>
    <row r="54" spans="14:19" x14ac:dyDescent="0.2">
      <c r="N54" s="98" t="s">
        <v>41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1"/>
        <v>0</v>
      </c>
    </row>
    <row r="55" spans="14:19" x14ac:dyDescent="0.2">
      <c r="N55" s="98" t="s">
        <v>41</v>
      </c>
      <c r="O55" s="15" t="s">
        <v>53</v>
      </c>
      <c r="P55" s="81">
        <v>0.2</v>
      </c>
      <c r="Q55" s="72">
        <f t="shared" si="0"/>
        <v>3.2399999999999998E-2</v>
      </c>
      <c r="R55" s="72">
        <f t="shared" si="1"/>
        <v>0</v>
      </c>
      <c r="S55" s="75">
        <f t="shared" si="11"/>
        <v>3.2399999999999998E-2</v>
      </c>
    </row>
    <row r="56" spans="14:19" x14ac:dyDescent="0.2">
      <c r="N56" s="98" t="s">
        <v>41</v>
      </c>
      <c r="O56" s="15" t="s">
        <v>37</v>
      </c>
      <c r="P56" s="81">
        <v>0.2</v>
      </c>
      <c r="Q56" s="72">
        <f t="shared" si="0"/>
        <v>3.2399999999999998E-2</v>
      </c>
      <c r="R56" s="72">
        <f t="shared" si="1"/>
        <v>0</v>
      </c>
      <c r="S56" s="75">
        <f t="shared" si="11"/>
        <v>3.2399999999999998E-2</v>
      </c>
    </row>
    <row r="57" spans="14:19" x14ac:dyDescent="0.2">
      <c r="N57" s="99" t="s">
        <v>41</v>
      </c>
      <c r="O57" s="28" t="s">
        <v>6</v>
      </c>
      <c r="P57" s="82">
        <v>0.2</v>
      </c>
      <c r="Q57" s="73">
        <f t="shared" si="0"/>
        <v>3.2399999999999998E-2</v>
      </c>
      <c r="R57" s="73">
        <f t="shared" si="1"/>
        <v>0</v>
      </c>
      <c r="S57" s="76">
        <f t="shared" si="11"/>
        <v>3.2399999999999998E-2</v>
      </c>
    </row>
    <row r="58" spans="14:19" x14ac:dyDescent="0.2">
      <c r="P58" s="57" t="s">
        <v>55</v>
      </c>
      <c r="Q58" s="100">
        <f>SUM(Q5:Q57)</f>
        <v>0.89999999999999991</v>
      </c>
      <c r="R58" s="100">
        <f>SUM(R5:R57)</f>
        <v>0.1</v>
      </c>
      <c r="S58" s="100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11" priority="2">
      <formula>$B$5&lt;&gt;1</formula>
    </cfRule>
  </conditionalFormatting>
  <conditionalFormatting sqref="B6">
    <cfRule type="expression" dxfId="10" priority="3">
      <formula>B6="Allocation to Model Portfolios needs to equal 100%"</formula>
    </cfRule>
  </conditionalFormatting>
  <conditionalFormatting sqref="B30">
    <cfRule type="expression" dxfId="9" priority="5">
      <formula>B30&lt;&gt;1</formula>
    </cfRule>
  </conditionalFormatting>
  <conditionalFormatting sqref="F7">
    <cfRule type="expression" dxfId="8" priority="1">
      <formula>$F$7&lt;&gt;1</formula>
    </cfRule>
  </conditionalFormatting>
  <conditionalFormatting sqref="I9:I30">
    <cfRule type="expression" dxfId="7" priority="6">
      <formula>J9&gt;0</formula>
    </cfRule>
  </conditionalFormatting>
  <conditionalFormatting sqref="N5:S57">
    <cfRule type="expression" dxfId="6" priority="4">
      <formula>$S5&gt;0</formula>
    </cfRule>
  </conditionalFormatting>
  <hyperlinks>
    <hyperlink ref="S1" r:id="rId1" xr:uid="{E551E090-DBF1-7840-8A5D-3C88B8785CA5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Apr 2025</vt:lpstr>
      <vt:lpstr>Mar 2025</vt:lpstr>
      <vt:lpstr>Feb 2025</vt:lpstr>
      <vt:lpstr>Jan 2025</vt:lpstr>
      <vt:lpstr>'Apr 2025'!Print_Area</vt:lpstr>
      <vt:lpstr>'Feb 2025'!Print_Area</vt:lpstr>
      <vt:lpstr>'Jan 2025'!Print_Area</vt:lpstr>
      <vt:lpstr>'Mar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2025-04-01T17:07:23Z</dcterms:modified>
</cp:coreProperties>
</file>