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ndyharris/Library/Mobile Documents/com~apple~CloudDocs/Dual Momentum Systems/DMS Allocation Workbook/"/>
    </mc:Choice>
  </mc:AlternateContent>
  <xr:revisionPtr revIDLastSave="0" documentId="13_ncr:1_{EC23F680-D1A0-454F-962C-6F2644FCB4B8}" xr6:coauthVersionLast="47" xr6:coauthVersionMax="47" xr10:uidLastSave="{00000000-0000-0000-0000-000000000000}"/>
  <bookViews>
    <workbookView xWindow="0" yWindow="780" windowWidth="34200" windowHeight="21360" xr2:uid="{F5D8227E-CACA-2F49-B285-B1651E481D2E}"/>
  </bookViews>
  <sheets>
    <sheet name="Feb 2025" sheetId="27" r:id="rId1"/>
    <sheet name="Jan 2025" sheetId="28" r:id="rId2"/>
  </sheets>
  <definedNames>
    <definedName name="_xlnm.Print_Area" localSheetId="0">'Feb 2025'!$B$3:$E$30</definedName>
    <definedName name="_xlnm.Print_Area" localSheetId="1">'Jan 2025'!$B$3:$E$30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0" i="27" l="1"/>
  <c r="P11" i="27"/>
  <c r="P10" i="27"/>
  <c r="P6" i="27"/>
  <c r="R57" i="28"/>
  <c r="Q57" i="28"/>
  <c r="S57" i="28" s="1"/>
  <c r="R56" i="28"/>
  <c r="S56" i="28" s="1"/>
  <c r="Q56" i="28"/>
  <c r="R55" i="28"/>
  <c r="Q55" i="28"/>
  <c r="S55" i="28" s="1"/>
  <c r="R54" i="28"/>
  <c r="Q54" i="28"/>
  <c r="S54" i="28" s="1"/>
  <c r="P53" i="28"/>
  <c r="R53" i="28" s="1"/>
  <c r="R52" i="28"/>
  <c r="R51" i="28"/>
  <c r="R50" i="28"/>
  <c r="R49" i="28"/>
  <c r="P48" i="28"/>
  <c r="R48" i="28" s="1"/>
  <c r="R47" i="28"/>
  <c r="Q47" i="28"/>
  <c r="S47" i="28" s="1"/>
  <c r="R46" i="28"/>
  <c r="S46" i="28" s="1"/>
  <c r="Q46" i="28"/>
  <c r="R45" i="28"/>
  <c r="Q45" i="28"/>
  <c r="S45" i="28" s="1"/>
  <c r="R44" i="28"/>
  <c r="Q44" i="28"/>
  <c r="S44" i="28" s="1"/>
  <c r="S43" i="28"/>
  <c r="R43" i="28"/>
  <c r="Q43" i="28"/>
  <c r="R42" i="28"/>
  <c r="Q42" i="28"/>
  <c r="S42" i="28" s="1"/>
  <c r="R41" i="28"/>
  <c r="Q41" i="28"/>
  <c r="S41" i="28" s="1"/>
  <c r="R40" i="28"/>
  <c r="Q40" i="28"/>
  <c r="S40" i="28" s="1"/>
  <c r="R39" i="28"/>
  <c r="Q39" i="28"/>
  <c r="S39" i="28" s="1"/>
  <c r="J14" i="28" s="1"/>
  <c r="K14" i="28" s="1"/>
  <c r="O38" i="28"/>
  <c r="P37" i="28"/>
  <c r="R37" i="28" s="1"/>
  <c r="O37" i="28"/>
  <c r="P36" i="28"/>
  <c r="R36" i="28" s="1"/>
  <c r="P35" i="28"/>
  <c r="R35" i="28" s="1"/>
  <c r="R33" i="28"/>
  <c r="Q33" i="28"/>
  <c r="S33" i="28" s="1"/>
  <c r="O31" i="28"/>
  <c r="P30" i="28"/>
  <c r="Q30" i="28" s="1"/>
  <c r="O30" i="28"/>
  <c r="B30" i="28"/>
  <c r="C30" i="28" s="1"/>
  <c r="P29" i="28"/>
  <c r="R29" i="28" s="1"/>
  <c r="P28" i="28"/>
  <c r="Q28" i="28" s="1"/>
  <c r="P27" i="28"/>
  <c r="Q27" i="28" s="1"/>
  <c r="R26" i="28"/>
  <c r="Q26" i="28"/>
  <c r="S26" i="28" s="1"/>
  <c r="P25" i="28"/>
  <c r="R25" i="28" s="1"/>
  <c r="R23" i="28"/>
  <c r="Q23" i="28"/>
  <c r="S23" i="28" s="1"/>
  <c r="P22" i="28"/>
  <c r="Q22" i="28" s="1"/>
  <c r="R21" i="28"/>
  <c r="R20" i="28"/>
  <c r="R19" i="28"/>
  <c r="P19" i="28"/>
  <c r="Q19" i="28" s="1"/>
  <c r="S19" i="28" s="1"/>
  <c r="R18" i="28"/>
  <c r="Q18" i="28"/>
  <c r="S18" i="28" s="1"/>
  <c r="P18" i="28"/>
  <c r="R17" i="28"/>
  <c r="Q17" i="28"/>
  <c r="S17" i="28" s="1"/>
  <c r="J26" i="28" s="1"/>
  <c r="K26" i="28" s="1"/>
  <c r="F17" i="28"/>
  <c r="R16" i="28"/>
  <c r="F16" i="28"/>
  <c r="R15" i="28"/>
  <c r="F15" i="28"/>
  <c r="R14" i="28"/>
  <c r="F14" i="28"/>
  <c r="R13" i="28"/>
  <c r="F13" i="28"/>
  <c r="R12" i="28"/>
  <c r="F12" i="28"/>
  <c r="R11" i="28"/>
  <c r="C11" i="28"/>
  <c r="Q51" i="28" s="1"/>
  <c r="S51" i="28" s="1"/>
  <c r="R10" i="28"/>
  <c r="C10" i="28"/>
  <c r="Q20" i="28" s="1"/>
  <c r="S20" i="28" s="1"/>
  <c r="R9" i="28"/>
  <c r="C9" i="28"/>
  <c r="Q10" i="28" s="1"/>
  <c r="S10" i="28" s="1"/>
  <c r="R8" i="28"/>
  <c r="K8" i="28"/>
  <c r="J8" i="28"/>
  <c r="R7" i="28"/>
  <c r="F7" i="28"/>
  <c r="R6" i="28"/>
  <c r="H6" i="28"/>
  <c r="B6" i="28"/>
  <c r="R5" i="28"/>
  <c r="Q5" i="28"/>
  <c r="B5" i="28"/>
  <c r="C5" i="28" s="1"/>
  <c r="I4" i="28"/>
  <c r="J24" i="28" l="1"/>
  <c r="K24" i="28" s="1"/>
  <c r="Q49" i="28"/>
  <c r="S49" i="28" s="1"/>
  <c r="J22" i="28" s="1"/>
  <c r="K22" i="28" s="1"/>
  <c r="Q15" i="28"/>
  <c r="S15" i="28" s="1"/>
  <c r="J23" i="28" s="1"/>
  <c r="K23" i="28" s="1"/>
  <c r="Q37" i="28"/>
  <c r="S37" i="28" s="1"/>
  <c r="Q52" i="28"/>
  <c r="S52" i="28" s="1"/>
  <c r="P31" i="28"/>
  <c r="Q16" i="28"/>
  <c r="S16" i="28" s="1"/>
  <c r="J28" i="28" s="1"/>
  <c r="K28" i="28" s="1"/>
  <c r="S5" i="28"/>
  <c r="F9" i="28"/>
  <c r="F18" i="28" s="1"/>
  <c r="R27" i="28"/>
  <c r="S27" i="28" s="1"/>
  <c r="R30" i="28"/>
  <c r="S30" i="28" s="1"/>
  <c r="J25" i="28" s="1"/>
  <c r="K25" i="28" s="1"/>
  <c r="P34" i="28"/>
  <c r="Q50" i="28"/>
  <c r="S50" i="28" s="1"/>
  <c r="J10" i="28" s="1"/>
  <c r="K10" i="28" s="1"/>
  <c r="F10" i="28"/>
  <c r="J11" i="28"/>
  <c r="K11" i="28" s="1"/>
  <c r="Q21" i="28"/>
  <c r="S21" i="28" s="1"/>
  <c r="R22" i="28"/>
  <c r="R28" i="28"/>
  <c r="S28" i="28" s="1"/>
  <c r="P32" i="28"/>
  <c r="Q36" i="28"/>
  <c r="S36" i="28" s="1"/>
  <c r="F11" i="28"/>
  <c r="Q14" i="28"/>
  <c r="S14" i="28" s="1"/>
  <c r="J18" i="28" s="1"/>
  <c r="K18" i="28" s="1"/>
  <c r="Q13" i="28"/>
  <c r="S13" i="28" s="1"/>
  <c r="J12" i="28" s="1"/>
  <c r="K12" i="28" s="1"/>
  <c r="Q6" i="28"/>
  <c r="S6" i="28" s="1"/>
  <c r="J20" i="28" s="1"/>
  <c r="K20" i="28" s="1"/>
  <c r="Q9" i="28"/>
  <c r="S9" i="28" s="1"/>
  <c r="J27" i="28" s="1"/>
  <c r="K27" i="28" s="1"/>
  <c r="Q11" i="28"/>
  <c r="S11" i="28" s="1"/>
  <c r="J19" i="28" s="1"/>
  <c r="K19" i="28" s="1"/>
  <c r="P24" i="28"/>
  <c r="Q25" i="28"/>
  <c r="S25" i="28" s="1"/>
  <c r="Q48" i="28"/>
  <c r="S48" i="28" s="1"/>
  <c r="Q53" i="28"/>
  <c r="S53" i="28" s="1"/>
  <c r="Q7" i="28"/>
  <c r="S7" i="28" s="1"/>
  <c r="J15" i="28" s="1"/>
  <c r="K15" i="28" s="1"/>
  <c r="Q29" i="28"/>
  <c r="S29" i="28" s="1"/>
  <c r="Q35" i="28"/>
  <c r="S35" i="28" s="1"/>
  <c r="Q12" i="28"/>
  <c r="S12" i="28" s="1"/>
  <c r="J17" i="28" s="1"/>
  <c r="K17" i="28" s="1"/>
  <c r="Q8" i="28"/>
  <c r="S8" i="28" s="1"/>
  <c r="J29" i="28" s="1"/>
  <c r="K29" i="28" s="1"/>
  <c r="R32" i="28" l="1"/>
  <c r="P38" i="28"/>
  <c r="Q32" i="28"/>
  <c r="S32" i="28" s="1"/>
  <c r="J13" i="28" s="1"/>
  <c r="K13" i="28" s="1"/>
  <c r="J30" i="28"/>
  <c r="K30" i="28" s="1"/>
  <c r="Q31" i="28"/>
  <c r="R31" i="28"/>
  <c r="S22" i="28"/>
  <c r="J21" i="28" s="1"/>
  <c r="K21" i="28" s="1"/>
  <c r="Q24" i="28"/>
  <c r="R24" i="28"/>
  <c r="R34" i="28"/>
  <c r="Q34" i="28"/>
  <c r="S34" i="28" s="1"/>
  <c r="J16" i="28" s="1"/>
  <c r="K16" i="28" s="1"/>
  <c r="S24" i="28" l="1"/>
  <c r="Q38" i="28"/>
  <c r="S38" i="28" s="1"/>
  <c r="R38" i="28"/>
  <c r="R58" i="28" s="1"/>
  <c r="S31" i="28"/>
  <c r="Q58" i="28" l="1"/>
  <c r="J9" i="28"/>
  <c r="K9" i="28" s="1"/>
  <c r="S58" i="28"/>
  <c r="K31" i="28" l="1"/>
  <c r="L9" i="28"/>
  <c r="L31" i="28" l="1"/>
  <c r="L14" i="28"/>
  <c r="L26" i="28"/>
  <c r="L10" i="28"/>
  <c r="L19" i="28"/>
  <c r="L27" i="28"/>
  <c r="L11" i="28"/>
  <c r="L29" i="28"/>
  <c r="L22" i="28"/>
  <c r="L20" i="28"/>
  <c r="L12" i="28"/>
  <c r="L25" i="28"/>
  <c r="L15" i="28"/>
  <c r="L17" i="28"/>
  <c r="L23" i="28"/>
  <c r="L24" i="28"/>
  <c r="L18" i="28"/>
  <c r="L28" i="28"/>
  <c r="L16" i="28"/>
  <c r="L30" i="28"/>
  <c r="L13" i="28"/>
  <c r="L21" i="28"/>
  <c r="P19" i="27" l="1"/>
  <c r="R57" i="27"/>
  <c r="Q57" i="27"/>
  <c r="R56" i="27"/>
  <c r="Q56" i="27"/>
  <c r="R55" i="27"/>
  <c r="Q55" i="27"/>
  <c r="R54" i="27"/>
  <c r="Q54" i="27"/>
  <c r="R53" i="27"/>
  <c r="Q53" i="27"/>
  <c r="R52" i="27"/>
  <c r="Q52" i="27"/>
  <c r="R51" i="27"/>
  <c r="Q51" i="27"/>
  <c r="R50" i="27"/>
  <c r="Q50" i="27"/>
  <c r="R49" i="27"/>
  <c r="Q49" i="27"/>
  <c r="R48" i="27"/>
  <c r="Q48" i="27"/>
  <c r="R47" i="27"/>
  <c r="Q47" i="27"/>
  <c r="R46" i="27"/>
  <c r="Q46" i="27"/>
  <c r="R45" i="27"/>
  <c r="Q45" i="27"/>
  <c r="R44" i="27"/>
  <c r="Q44" i="27"/>
  <c r="R43" i="27"/>
  <c r="Q43" i="27"/>
  <c r="S43" i="27" s="1"/>
  <c r="R42" i="27"/>
  <c r="Q42" i="27"/>
  <c r="R41" i="27"/>
  <c r="Q41" i="27"/>
  <c r="R40" i="27"/>
  <c r="Q40" i="27"/>
  <c r="R39" i="27"/>
  <c r="Q39" i="27"/>
  <c r="S39" i="27" s="1"/>
  <c r="R36" i="27"/>
  <c r="Q36" i="27"/>
  <c r="R35" i="27"/>
  <c r="Q35" i="27"/>
  <c r="R33" i="27"/>
  <c r="Q33" i="27"/>
  <c r="R32" i="27"/>
  <c r="Q32" i="27"/>
  <c r="R29" i="27"/>
  <c r="Q29" i="27"/>
  <c r="R28" i="27"/>
  <c r="Q28" i="27"/>
  <c r="R26" i="27"/>
  <c r="Q26" i="27"/>
  <c r="R25" i="27"/>
  <c r="Q25" i="27"/>
  <c r="R23" i="27"/>
  <c r="Q23" i="27"/>
  <c r="R22" i="27"/>
  <c r="Q22" i="27"/>
  <c r="R21" i="27"/>
  <c r="Q21" i="27"/>
  <c r="R20" i="27"/>
  <c r="Q20" i="27"/>
  <c r="R19" i="27"/>
  <c r="Q19" i="27"/>
  <c r="R17" i="27"/>
  <c r="Q17" i="27"/>
  <c r="R16" i="27"/>
  <c r="Q16" i="27"/>
  <c r="R15" i="27"/>
  <c r="Q15" i="27"/>
  <c r="R14" i="27"/>
  <c r="Q14" i="27"/>
  <c r="R13" i="27"/>
  <c r="Q13" i="27"/>
  <c r="R12" i="27"/>
  <c r="Q12" i="27"/>
  <c r="R11" i="27"/>
  <c r="Q11" i="27"/>
  <c r="R10" i="27"/>
  <c r="Q10" i="27"/>
  <c r="R9" i="27"/>
  <c r="Q9" i="27"/>
  <c r="R8" i="27"/>
  <c r="Q8" i="27"/>
  <c r="R7" i="27"/>
  <c r="Q7" i="27"/>
  <c r="R6" i="27"/>
  <c r="Q6" i="27"/>
  <c r="Q5" i="27"/>
  <c r="R5" i="27"/>
  <c r="F14" i="27"/>
  <c r="F15" i="27"/>
  <c r="F16" i="27"/>
  <c r="F17" i="27"/>
  <c r="B30" i="27"/>
  <c r="C30" i="27"/>
  <c r="P53" i="27"/>
  <c r="P48" i="27"/>
  <c r="O38" i="27"/>
  <c r="O37" i="27"/>
  <c r="P36" i="27"/>
  <c r="P35" i="27"/>
  <c r="O31" i="27"/>
  <c r="P30" i="27"/>
  <c r="R30" i="27" s="1"/>
  <c r="O30" i="27"/>
  <c r="P29" i="27"/>
  <c r="P28" i="27"/>
  <c r="P25" i="27"/>
  <c r="P22" i="27"/>
  <c r="P27" i="27"/>
  <c r="R27" i="27" s="1"/>
  <c r="F13" i="27"/>
  <c r="F12" i="27"/>
  <c r="C11" i="27"/>
  <c r="C10" i="27"/>
  <c r="F9" i="27"/>
  <c r="C9" i="27"/>
  <c r="K8" i="27"/>
  <c r="J8" i="27"/>
  <c r="F7" i="27"/>
  <c r="P18" i="27"/>
  <c r="R18" i="27" s="1"/>
  <c r="H6" i="27"/>
  <c r="B6" i="27"/>
  <c r="B5" i="27"/>
  <c r="C5" i="27" s="1"/>
  <c r="I4" i="27"/>
  <c r="Q27" i="27" l="1"/>
  <c r="P37" i="27"/>
  <c r="Q30" i="27"/>
  <c r="S15" i="27"/>
  <c r="J23" i="27" s="1"/>
  <c r="K23" i="27" s="1"/>
  <c r="Q18" i="27"/>
  <c r="S47" i="27"/>
  <c r="S14" i="27"/>
  <c r="J18" i="27" s="1"/>
  <c r="K18" i="27" s="1"/>
  <c r="S44" i="27"/>
  <c r="S17" i="27"/>
  <c r="J26" i="27" s="1"/>
  <c r="K26" i="27" s="1"/>
  <c r="S48" i="27"/>
  <c r="S50" i="27"/>
  <c r="S54" i="27"/>
  <c r="S20" i="27"/>
  <c r="S23" i="27"/>
  <c r="S42" i="27"/>
  <c r="S7" i="27"/>
  <c r="J15" i="27" s="1"/>
  <c r="K15" i="27" s="1"/>
  <c r="S9" i="27"/>
  <c r="J27" i="27" s="1"/>
  <c r="K27" i="27" s="1"/>
  <c r="S55" i="27"/>
  <c r="S26" i="27"/>
  <c r="S33" i="27"/>
  <c r="S52" i="27"/>
  <c r="S13" i="27"/>
  <c r="J12" i="27" s="1"/>
  <c r="K12" i="27" s="1"/>
  <c r="S21" i="27"/>
  <c r="S40" i="27"/>
  <c r="S8" i="27"/>
  <c r="J29" i="27" s="1"/>
  <c r="K29" i="27" s="1"/>
  <c r="S51" i="27"/>
  <c r="S53" i="27"/>
  <c r="S57" i="27"/>
  <c r="S11" i="27"/>
  <c r="J19" i="27" s="1"/>
  <c r="K19" i="27" s="1"/>
  <c r="S41" i="27"/>
  <c r="S45" i="27"/>
  <c r="S49" i="27"/>
  <c r="J14" i="27"/>
  <c r="K14" i="27" s="1"/>
  <c r="S12" i="27"/>
  <c r="J17" i="27" s="1"/>
  <c r="K17" i="27" s="1"/>
  <c r="S56" i="27"/>
  <c r="S46" i="27"/>
  <c r="S16" i="27"/>
  <c r="J28" i="27" s="1"/>
  <c r="K28" i="27" s="1"/>
  <c r="P31" i="27"/>
  <c r="P34" i="27"/>
  <c r="S10" i="27"/>
  <c r="S35" i="27"/>
  <c r="S22" i="27"/>
  <c r="S19" i="27"/>
  <c r="P24" i="27"/>
  <c r="S25" i="27"/>
  <c r="S28" i="27"/>
  <c r="S29" i="27"/>
  <c r="S30" i="27"/>
  <c r="P32" i="27"/>
  <c r="S36" i="27"/>
  <c r="F10" i="27"/>
  <c r="F11" i="27"/>
  <c r="Q37" i="27" l="1"/>
  <c r="S37" i="27" s="1"/>
  <c r="R37" i="27"/>
  <c r="Q31" i="27"/>
  <c r="R31" i="27"/>
  <c r="Q34" i="27"/>
  <c r="R34" i="27"/>
  <c r="R24" i="27"/>
  <c r="Q24" i="27"/>
  <c r="J24" i="27"/>
  <c r="K24" i="27" s="1"/>
  <c r="F18" i="27"/>
  <c r="J22" i="27"/>
  <c r="K22" i="27" s="1"/>
  <c r="J10" i="27"/>
  <c r="K10" i="27" s="1"/>
  <c r="J11" i="27"/>
  <c r="K11" i="27" s="1"/>
  <c r="J25" i="27"/>
  <c r="K25" i="27" s="1"/>
  <c r="J30" i="27"/>
  <c r="K30" i="27" s="1"/>
  <c r="J21" i="27"/>
  <c r="K21" i="27" s="1"/>
  <c r="S6" i="27"/>
  <c r="J20" i="27" s="1"/>
  <c r="K20" i="27" s="1"/>
  <c r="P38" i="27"/>
  <c r="S5" i="27"/>
  <c r="S27" i="27"/>
  <c r="S18" i="27"/>
  <c r="Q38" i="27" l="1"/>
  <c r="R38" i="27"/>
  <c r="R58" i="27" s="1"/>
  <c r="S32" i="27"/>
  <c r="J13" i="27" s="1"/>
  <c r="K13" i="27" s="1"/>
  <c r="S31" i="27"/>
  <c r="S34" i="27"/>
  <c r="J16" i="27" s="1"/>
  <c r="K16" i="27" s="1"/>
  <c r="S24" i="27"/>
  <c r="Q58" i="27"/>
  <c r="S38" i="27" l="1"/>
  <c r="J9" i="27" l="1"/>
  <c r="K9" i="27" s="1"/>
  <c r="S58" i="27"/>
  <c r="K31" i="27" l="1"/>
  <c r="L9" i="27" s="1"/>
  <c r="L31" i="27" l="1"/>
  <c r="L18" i="27"/>
  <c r="L23" i="27"/>
  <c r="L26" i="27"/>
  <c r="L24" i="27"/>
  <c r="L14" i="27"/>
  <c r="L19" i="27"/>
  <c r="L15" i="27"/>
  <c r="L27" i="27"/>
  <c r="L29" i="27"/>
  <c r="L12" i="27"/>
  <c r="L28" i="27"/>
  <c r="L17" i="27"/>
  <c r="L21" i="27"/>
  <c r="L25" i="27"/>
  <c r="L11" i="27"/>
  <c r="L22" i="27"/>
  <c r="L20" i="27"/>
  <c r="L30" i="27"/>
  <c r="L10" i="27"/>
  <c r="L16" i="27"/>
  <c r="L13" i="27"/>
</calcChain>
</file>

<file path=xl/sharedStrings.xml><?xml version="1.0" encoding="utf-8"?>
<sst xmlns="http://schemas.openxmlformats.org/spreadsheetml/2006/main" count="348" uniqueCount="61">
  <si>
    <t>GPMv</t>
  </si>
  <si>
    <t>IWB</t>
  </si>
  <si>
    <t>QQQ</t>
  </si>
  <si>
    <t>IWR</t>
  </si>
  <si>
    <t>VPL</t>
  </si>
  <si>
    <t>VGK</t>
  </si>
  <si>
    <t>SGOL</t>
  </si>
  <si>
    <t>IYR</t>
  </si>
  <si>
    <t>HYG</t>
  </si>
  <si>
    <t>LQD</t>
  </si>
  <si>
    <t>TLT</t>
  </si>
  <si>
    <t>VGSH</t>
  </si>
  <si>
    <t>VGIT</t>
  </si>
  <si>
    <t>BIL</t>
  </si>
  <si>
    <t>TOTAL:</t>
  </si>
  <si>
    <t>IWS</t>
  </si>
  <si>
    <t>VXUS</t>
  </si>
  <si>
    <t>UPRO</t>
  </si>
  <si>
    <t>Triad++</t>
  </si>
  <si>
    <t>Shares to Own</t>
  </si>
  <si>
    <t>Price</t>
  </si>
  <si>
    <t>ETF</t>
  </si>
  <si>
    <t>$ to buy</t>
  </si>
  <si>
    <t>PDBC</t>
  </si>
  <si>
    <t>Strategy</t>
  </si>
  <si>
    <t>Triad</t>
  </si>
  <si>
    <t>Triad+</t>
  </si>
  <si>
    <t>SSO</t>
  </si>
  <si>
    <t>The Russell</t>
  </si>
  <si>
    <t>Global Navigator+</t>
  </si>
  <si>
    <t>LT Gain+</t>
  </si>
  <si>
    <t>LT Gain++</t>
  </si>
  <si>
    <t>Allocation</t>
  </si>
  <si>
    <t>DualMomentumSystems.com</t>
  </si>
  <si>
    <t>Instructions:</t>
  </si>
  <si>
    <t>VCSH</t>
  </si>
  <si>
    <t>IWP</t>
  </si>
  <si>
    <t>DBMF</t>
  </si>
  <si>
    <t>DBMF (ETF)</t>
  </si>
  <si>
    <t>RETIRE</t>
  </si>
  <si>
    <t>MODERATE</t>
  </si>
  <si>
    <t>AGGRESSIVE</t>
  </si>
  <si>
    <t>Bamboo++</t>
  </si>
  <si>
    <t>Bamboo+</t>
  </si>
  <si>
    <t>STRATEGY</t>
  </si>
  <si>
    <t>Allocation:</t>
  </si>
  <si>
    <t>INVESTED</t>
  </si>
  <si>
    <t>Model Port</t>
  </si>
  <si>
    <t>Indiv Strategy</t>
  </si>
  <si>
    <t>Total</t>
  </si>
  <si>
    <t>:Allocated to Model Portfolios</t>
  </si>
  <si>
    <t>:Allocated to Individual Strategies</t>
  </si>
  <si>
    <t>Individual Strategy Allocation:</t>
  </si>
  <si>
    <t>Bamboo</t>
  </si>
  <si>
    <t>BND</t>
  </si>
  <si>
    <t>Allocations</t>
  </si>
  <si>
    <t>TOTAL ALLOCATION:</t>
  </si>
  <si>
    <t>1) Enter the total portfolio breakdown into Model Portfolios, and or Individual Strategies</t>
  </si>
  <si>
    <t>2) Enter the allocation for Model Portfolios</t>
  </si>
  <si>
    <t>3) Enter the allocation by Individual Strategy</t>
  </si>
  <si>
    <t>4) Enter your total amount to allocate for the month, and the resulting ETF breakout will populate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</si>
</sst>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yyyy"/>
    <numFmt numFmtId="167" formatCode="0.0%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27">
    <xf numFmtId="0" fontId="0" fillId="0" borderId="0" xfId="0"/>
    <xf numFmtId="165" fontId="3" fillId="3" borderId="0" xfId="1" applyNumberFormat="1" applyFont="1" applyFill="1"/>
    <xf numFmtId="0" fontId="4" fillId="5" borderId="0" xfId="0" applyFont="1" applyFill="1"/>
    <xf numFmtId="44" fontId="0" fillId="3" borderId="0" xfId="2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/>
    </xf>
    <xf numFmtId="10" fontId="0" fillId="5" borderId="0" xfId="3" applyNumberFormat="1" applyFont="1" applyFill="1"/>
    <xf numFmtId="164" fontId="3" fillId="3" borderId="0" xfId="2" applyNumberFormat="1" applyFont="1" applyFill="1"/>
    <xf numFmtId="164" fontId="3" fillId="4" borderId="0" xfId="2" applyNumberFormat="1" applyFont="1" applyFill="1" applyAlignment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2" applyNumberFormat="1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15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1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8" fillId="2" borderId="0" xfId="0" applyFont="1" applyFill="1"/>
    <xf numFmtId="0" fontId="0" fillId="5" borderId="5" xfId="0" applyFill="1" applyBorder="1"/>
    <xf numFmtId="0" fontId="11" fillId="5" borderId="3" xfId="0" applyFont="1" applyFill="1" applyBorder="1"/>
    <xf numFmtId="10" fontId="0" fillId="5" borderId="8" xfId="3" applyNumberFormat="1" applyFont="1" applyFill="1" applyBorder="1"/>
    <xf numFmtId="0" fontId="11" fillId="5" borderId="4" xfId="0" applyFont="1" applyFill="1" applyBorder="1"/>
    <xf numFmtId="0" fontId="0" fillId="5" borderId="1" xfId="0" applyFill="1" applyBorder="1"/>
    <xf numFmtId="10" fontId="0" fillId="5" borderId="9" xfId="3" applyNumberFormat="1" applyFont="1" applyFill="1" applyBorder="1"/>
    <xf numFmtId="0" fontId="13" fillId="5" borderId="3" xfId="0" applyFont="1" applyFill="1" applyBorder="1" applyAlignment="1">
      <alignment horizontal="left"/>
    </xf>
    <xf numFmtId="0" fontId="14" fillId="5" borderId="3" xfId="0" applyFont="1" applyFill="1" applyBorder="1" applyAlignment="1">
      <alignment horizontal="left"/>
    </xf>
    <xf numFmtId="0" fontId="12" fillId="5" borderId="3" xfId="0" applyFont="1" applyFill="1" applyBorder="1"/>
    <xf numFmtId="0" fontId="3" fillId="2" borderId="2" xfId="0" applyFont="1" applyFill="1" applyBorder="1"/>
    <xf numFmtId="9" fontId="1" fillId="4" borderId="0" xfId="3" applyFont="1" applyFill="1" applyAlignment="1">
      <alignment horizontal="center"/>
    </xf>
    <xf numFmtId="0" fontId="19" fillId="5" borderId="0" xfId="0" applyFont="1" applyFill="1"/>
    <xf numFmtId="0" fontId="20" fillId="5" borderId="0" xfId="0" applyFont="1" applyFill="1" applyAlignment="1">
      <alignment horizontal="left"/>
    </xf>
    <xf numFmtId="0" fontId="21" fillId="5" borderId="0" xfId="0" applyFont="1" applyFill="1" applyAlignment="1">
      <alignment horizontal="left"/>
    </xf>
    <xf numFmtId="0" fontId="22" fillId="5" borderId="0" xfId="0" applyFont="1" applyFill="1"/>
    <xf numFmtId="9" fontId="1" fillId="4" borderId="1" xfId="3" applyFont="1" applyFill="1" applyBorder="1" applyAlignment="1">
      <alignment horizontal="center"/>
    </xf>
    <xf numFmtId="0" fontId="10" fillId="5" borderId="0" xfId="0" applyFont="1" applyFill="1"/>
    <xf numFmtId="0" fontId="18" fillId="5" borderId="0" xfId="4" applyFill="1" applyAlignment="1">
      <alignment horizontal="right"/>
    </xf>
    <xf numFmtId="44" fontId="0" fillId="5" borderId="0" xfId="2" applyFont="1" applyFill="1"/>
    <xf numFmtId="0" fontId="0" fillId="5" borderId="0" xfId="0" applyFill="1" applyAlignment="1">
      <alignment horizontal="center"/>
    </xf>
    <xf numFmtId="165" fontId="3" fillId="5" borderId="0" xfId="1" applyNumberFormat="1" applyFont="1" applyFill="1"/>
    <xf numFmtId="164" fontId="3" fillId="5" borderId="0" xfId="2" applyNumberFormat="1" applyFont="1" applyFill="1"/>
    <xf numFmtId="0" fontId="0" fillId="6" borderId="0" xfId="0" applyFill="1"/>
    <xf numFmtId="10" fontId="0" fillId="6" borderId="9" xfId="3" applyNumberFormat="1" applyFont="1" applyFill="1" applyBorder="1"/>
    <xf numFmtId="0" fontId="0" fillId="6" borderId="1" xfId="0" applyFill="1" applyBorder="1"/>
    <xf numFmtId="0" fontId="12" fillId="6" borderId="4" xfId="0" applyFont="1" applyFill="1" applyBorder="1"/>
    <xf numFmtId="10" fontId="0" fillId="6" borderId="8" xfId="3" applyNumberFormat="1" applyFont="1" applyFill="1" applyBorder="1"/>
    <xf numFmtId="0" fontId="13" fillId="6" borderId="4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left"/>
    </xf>
    <xf numFmtId="9" fontId="0" fillId="5" borderId="0" xfId="3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0" fillId="3" borderId="0" xfId="0" applyFill="1"/>
    <xf numFmtId="9" fontId="0" fillId="3" borderId="0" xfId="3" applyFont="1" applyFill="1" applyAlignment="1">
      <alignment horizontal="center"/>
    </xf>
    <xf numFmtId="0" fontId="3" fillId="5" borderId="0" xfId="0" applyFont="1" applyFill="1" applyAlignment="1">
      <alignment horizontal="right"/>
    </xf>
    <xf numFmtId="9" fontId="3" fillId="5" borderId="0" xfId="3" applyFont="1" applyFill="1" applyAlignment="1">
      <alignment horizontal="center"/>
    </xf>
    <xf numFmtId="9" fontId="3" fillId="4" borderId="0" xfId="3" applyFont="1" applyFill="1" applyAlignment="1">
      <alignment horizontal="center"/>
    </xf>
    <xf numFmtId="0" fontId="3" fillId="2" borderId="0" xfId="0" applyFont="1" applyFill="1"/>
    <xf numFmtId="0" fontId="0" fillId="2" borderId="6" xfId="0" applyFill="1" applyBorder="1"/>
    <xf numFmtId="0" fontId="0" fillId="2" borderId="5" xfId="0" applyFill="1" applyBorder="1"/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10" fontId="0" fillId="5" borderId="8" xfId="3" quotePrefix="1" applyNumberFormat="1" applyFont="1" applyFill="1" applyBorder="1"/>
    <xf numFmtId="0" fontId="3" fillId="5" borderId="4" xfId="0" applyFont="1" applyFill="1" applyBorder="1"/>
    <xf numFmtId="9" fontId="3" fillId="5" borderId="0" xfId="0" applyNumberFormat="1" applyFont="1" applyFill="1" applyAlignment="1">
      <alignment horizontal="center"/>
    </xf>
    <xf numFmtId="9" fontId="10" fillId="5" borderId="0" xfId="3" applyFont="1" applyFill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10" fontId="0" fillId="5" borderId="15" xfId="3" applyNumberFormat="1" applyFont="1" applyFill="1" applyBorder="1"/>
    <xf numFmtId="10" fontId="0" fillId="5" borderId="12" xfId="3" applyNumberFormat="1" applyFont="1" applyFill="1" applyBorder="1"/>
    <xf numFmtId="10" fontId="0" fillId="5" borderId="13" xfId="3" applyNumberFormat="1" applyFont="1" applyFill="1" applyBorder="1"/>
    <xf numFmtId="10" fontId="3" fillId="5" borderId="8" xfId="3" applyNumberFormat="1" applyFont="1" applyFill="1" applyBorder="1"/>
    <xf numFmtId="10" fontId="3" fillId="5" borderId="9" xfId="3" applyNumberFormat="1" applyFont="1" applyFill="1" applyBorder="1"/>
    <xf numFmtId="10" fontId="3" fillId="5" borderId="7" xfId="3" applyNumberFormat="1" applyFont="1" applyFill="1" applyBorder="1"/>
    <xf numFmtId="10" fontId="3" fillId="5" borderId="15" xfId="3" applyNumberFormat="1" applyFont="1" applyFill="1" applyBorder="1"/>
    <xf numFmtId="10" fontId="3" fillId="5" borderId="12" xfId="3" applyNumberFormat="1" applyFont="1" applyFill="1" applyBorder="1"/>
    <xf numFmtId="9" fontId="0" fillId="5" borderId="5" xfId="3" applyFont="1" applyFill="1" applyBorder="1"/>
    <xf numFmtId="9" fontId="0" fillId="5" borderId="0" xfId="3" applyFont="1" applyFill="1" applyBorder="1"/>
    <xf numFmtId="9" fontId="0" fillId="5" borderId="1" xfId="3" applyFont="1" applyFill="1" applyBorder="1"/>
    <xf numFmtId="167" fontId="3" fillId="5" borderId="15" xfId="3" applyNumberFormat="1" applyFont="1" applyFill="1" applyBorder="1" applyAlignment="1">
      <alignment horizontal="center"/>
    </xf>
    <xf numFmtId="167" fontId="3" fillId="3" borderId="15" xfId="3" applyNumberFormat="1" applyFont="1" applyFill="1" applyBorder="1" applyAlignment="1">
      <alignment horizontal="center"/>
    </xf>
    <xf numFmtId="167" fontId="3" fillId="5" borderId="0" xfId="3" applyNumberFormat="1" applyFont="1" applyFill="1" applyBorder="1" applyAlignment="1">
      <alignment horizontal="center"/>
    </xf>
    <xf numFmtId="0" fontId="8" fillId="5" borderId="0" xfId="0" applyFont="1" applyFill="1"/>
    <xf numFmtId="0" fontId="14" fillId="5" borderId="4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24" fillId="5" borderId="6" xfId="0" applyFont="1" applyFill="1" applyBorder="1"/>
    <xf numFmtId="0" fontId="24" fillId="5" borderId="3" xfId="0" applyFont="1" applyFill="1" applyBorder="1"/>
    <xf numFmtId="0" fontId="24" fillId="5" borderId="4" xfId="0" applyFont="1" applyFill="1" applyBorder="1"/>
    <xf numFmtId="0" fontId="25" fillId="5" borderId="6" xfId="0" applyFont="1" applyFill="1" applyBorder="1"/>
    <xf numFmtId="0" fontId="25" fillId="5" borderId="3" xfId="0" applyFont="1" applyFill="1" applyBorder="1"/>
    <xf numFmtId="0" fontId="25" fillId="5" borderId="4" xfId="0" applyFont="1" applyFill="1" applyBorder="1"/>
    <xf numFmtId="0" fontId="23" fillId="5" borderId="6" xfId="0" applyFont="1" applyFill="1" applyBorder="1"/>
    <xf numFmtId="0" fontId="23" fillId="5" borderId="3" xfId="0" applyFont="1" applyFill="1" applyBorder="1"/>
    <xf numFmtId="0" fontId="23" fillId="5" borderId="4" xfId="0" applyFont="1" applyFill="1" applyBorder="1"/>
    <xf numFmtId="10" fontId="3" fillId="5" borderId="0" xfId="0" applyNumberFormat="1" applyFont="1" applyFill="1"/>
    <xf numFmtId="0" fontId="3" fillId="2" borderId="14" xfId="0" applyFont="1" applyFill="1" applyBorder="1" applyAlignment="1">
      <alignment horizontal="center"/>
    </xf>
    <xf numFmtId="9" fontId="3" fillId="4" borderId="1" xfId="3" applyFont="1" applyFill="1" applyBorder="1" applyAlignment="1">
      <alignment horizontal="center"/>
    </xf>
    <xf numFmtId="0" fontId="23" fillId="5" borderId="0" xfId="0" applyFont="1" applyFill="1"/>
    <xf numFmtId="10" fontId="0" fillId="6" borderId="15" xfId="3" applyNumberFormat="1" applyFont="1" applyFill="1" applyBorder="1"/>
    <xf numFmtId="10" fontId="3" fillId="6" borderId="15" xfId="3" applyNumberFormat="1" applyFont="1" applyFill="1" applyBorder="1"/>
    <xf numFmtId="10" fontId="0" fillId="6" borderId="12" xfId="3" applyNumberFormat="1" applyFont="1" applyFill="1" applyBorder="1"/>
    <xf numFmtId="10" fontId="3" fillId="6" borderId="12" xfId="3" applyNumberFormat="1" applyFont="1" applyFill="1" applyBorder="1"/>
    <xf numFmtId="0" fontId="12" fillId="6" borderId="6" xfId="0" applyFont="1" applyFill="1" applyBorder="1"/>
    <xf numFmtId="0" fontId="0" fillId="6" borderId="5" xfId="0" applyFill="1" applyBorder="1"/>
    <xf numFmtId="10" fontId="0" fillId="6" borderId="7" xfId="3" applyNumberFormat="1" applyFont="1" applyFill="1" applyBorder="1"/>
    <xf numFmtId="10" fontId="0" fillId="6" borderId="13" xfId="3" applyNumberFormat="1" applyFont="1" applyFill="1" applyBorder="1"/>
    <xf numFmtId="10" fontId="3" fillId="6" borderId="13" xfId="3" applyNumberFormat="1" applyFont="1" applyFill="1" applyBorder="1"/>
    <xf numFmtId="0" fontId="12" fillId="6" borderId="3" xfId="0" applyFont="1" applyFill="1" applyBorder="1"/>
    <xf numFmtId="167" fontId="3" fillId="5" borderId="12" xfId="3" applyNumberFormat="1" applyFont="1" applyFill="1" applyBorder="1" applyAlignment="1">
      <alignment horizontal="center"/>
    </xf>
    <xf numFmtId="9" fontId="2" fillId="5" borderId="0" xfId="3" applyFont="1" applyFill="1" applyAlignment="1">
      <alignment horizontal="center"/>
    </xf>
    <xf numFmtId="10" fontId="2" fillId="5" borderId="0" xfId="3" applyNumberFormat="1" applyFont="1" applyFill="1" applyBorder="1" applyAlignment="1">
      <alignment horizontal="center"/>
    </xf>
    <xf numFmtId="10" fontId="2" fillId="5" borderId="0" xfId="3" applyNumberFormat="1" applyFont="1" applyFill="1" applyAlignment="1">
      <alignment horizontal="center"/>
    </xf>
    <xf numFmtId="10" fontId="26" fillId="5" borderId="0" xfId="3" applyNumberFormat="1" applyFont="1" applyFill="1" applyAlignment="1">
      <alignment horizontal="center"/>
    </xf>
    <xf numFmtId="0" fontId="13" fillId="6" borderId="3" xfId="0" applyFont="1" applyFill="1" applyBorder="1"/>
    <xf numFmtId="10" fontId="0" fillId="6" borderId="8" xfId="3" quotePrefix="1" applyNumberFormat="1" applyFont="1" applyFill="1" applyBorder="1"/>
    <xf numFmtId="0" fontId="16" fillId="6" borderId="3" xfId="0" applyFont="1" applyFill="1" applyBorder="1" applyAlignment="1">
      <alignment horizontal="left"/>
    </xf>
    <xf numFmtId="166" fontId="5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8" fontId="0" fillId="5" borderId="0" xfId="2" applyNumberFormat="1" applyFont="1" applyFill="1"/>
    <xf numFmtId="8" fontId="0" fillId="3" borderId="0" xfId="2" applyNumberFormat="1" applyFont="1" applyFill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12"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almomentumsyste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almomentumsyste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944CE-BAAC-6545-922C-3DC9CBA8BA2A}">
  <sheetPr>
    <pageSetUpPr fitToPage="1"/>
  </sheetPr>
  <dimension ref="A1:AC58"/>
  <sheetViews>
    <sheetView tabSelected="1" zoomScaleNormal="100" workbookViewId="0">
      <selection activeCell="N34" sqref="N34:S34"/>
    </sheetView>
  </sheetViews>
  <sheetFormatPr baseColWidth="10" defaultColWidth="10.83203125" defaultRowHeight="16" x14ac:dyDescent="0.2"/>
  <cols>
    <col min="1" max="1" width="5.6640625" style="15" customWidth="1"/>
    <col min="2" max="2" width="15.5" style="15" customWidth="1"/>
    <col min="3" max="3" width="10.83203125" style="15"/>
    <col min="4" max="4" width="12.5" style="15" bestFit="1" customWidth="1"/>
    <col min="5" max="5" width="13.33203125" style="15" customWidth="1"/>
    <col min="6" max="7" width="10.83203125" style="15"/>
    <col min="8" max="8" width="12.33203125" style="15" customWidth="1"/>
    <col min="9" max="9" width="10.83203125" style="15"/>
    <col min="10" max="10" width="12.1640625" style="15" customWidth="1"/>
    <col min="11" max="13" width="10.83203125" style="15"/>
    <col min="14" max="14" width="17.83203125" style="15" bestFit="1" customWidth="1"/>
    <col min="15" max="15" width="6" style="15" bestFit="1" customWidth="1"/>
    <col min="16" max="16" width="9.6640625" style="15" bestFit="1" customWidth="1"/>
    <col min="17" max="17" width="10.1640625" style="15" bestFit="1" customWidth="1"/>
    <col min="18" max="18" width="12" style="15" bestFit="1" customWidth="1"/>
    <col min="19" max="19" width="9.6640625" style="15" bestFit="1" customWidth="1"/>
    <col min="20" max="20" width="9.6640625" style="15" customWidth="1"/>
    <col min="21" max="24" width="12.5" style="15" customWidth="1"/>
    <col min="25" max="16384" width="10.83203125" style="15"/>
  </cols>
  <sheetData>
    <row r="1" spans="1:29" ht="24" x14ac:dyDescent="0.3">
      <c r="A1" s="122">
        <v>45689</v>
      </c>
      <c r="B1" s="122"/>
      <c r="C1" s="2" t="s">
        <v>55</v>
      </c>
      <c r="S1" s="41" t="s">
        <v>33</v>
      </c>
    </row>
    <row r="3" spans="1:29" x14ac:dyDescent="0.2">
      <c r="B3" s="59">
        <v>0.9</v>
      </c>
      <c r="C3" s="15" t="s">
        <v>50</v>
      </c>
      <c r="N3" s="61"/>
      <c r="O3" s="62"/>
      <c r="P3" s="63" t="s">
        <v>24</v>
      </c>
      <c r="Q3" s="70" t="s">
        <v>47</v>
      </c>
      <c r="R3" s="70" t="s">
        <v>48</v>
      </c>
      <c r="S3" s="70" t="s">
        <v>49</v>
      </c>
    </row>
    <row r="4" spans="1:29" ht="17" thickBot="1" x14ac:dyDescent="0.25">
      <c r="B4" s="102">
        <v>0.1</v>
      </c>
      <c r="C4" s="15" t="s">
        <v>51</v>
      </c>
      <c r="H4" s="8">
        <v>1000000</v>
      </c>
      <c r="I4" s="15" t="str">
        <f>"Allocation for the month of "&amp;TEXT(EOMONTH(A1,0),"MMMM YYYY")</f>
        <v>Allocation for the month of February 2025</v>
      </c>
      <c r="N4" s="64" t="s">
        <v>24</v>
      </c>
      <c r="O4" s="33" t="s">
        <v>21</v>
      </c>
      <c r="P4" s="65" t="s">
        <v>32</v>
      </c>
      <c r="Q4" s="101" t="s">
        <v>32</v>
      </c>
      <c r="R4" s="101" t="s">
        <v>32</v>
      </c>
      <c r="S4" s="71" t="s">
        <v>32</v>
      </c>
    </row>
    <row r="5" spans="1:29" x14ac:dyDescent="0.2">
      <c r="B5" s="68">
        <f>SUM(B3:B4)</f>
        <v>1</v>
      </c>
      <c r="C5" s="103" t="str">
        <f>IF(B5=1,"","Total must equal 100%")</f>
        <v/>
      </c>
      <c r="N5" s="25" t="s">
        <v>0</v>
      </c>
      <c r="O5" s="15" t="s">
        <v>1</v>
      </c>
      <c r="P5" s="66">
        <v>0</v>
      </c>
      <c r="Q5" s="72">
        <f>(SUMIF($B$9:$B$17,$N5,$C$9:$C$17)*$C$7*$P5*$B$3)+(SUMIF($B$9:$B$17,$N5,$D$9:$D$17)*$D$7*$P5*$B$3)+(SUMIF($B$9:$B$17,$N5,$E$9:$E$17)*$E$7*$P5*$B$3)</f>
        <v>0</v>
      </c>
      <c r="R5" s="72">
        <f>SUMIF($C$21:$C$29,$N5,$B$21:$B$29)*$P5*$B$4</f>
        <v>0</v>
      </c>
      <c r="S5" s="78">
        <f>SUM(Q5:R5)</f>
        <v>0</v>
      </c>
    </row>
    <row r="6" spans="1:29" ht="21" x14ac:dyDescent="0.25">
      <c r="B6" s="123" t="str">
        <f>IF(SUM(C7:E7)=1,"MODEL PORTFOLIO STRATEGY ALLOCATIONS","Allocation to Model Portfolios needs to equal 100%")</f>
        <v>MODEL PORTFOLIO STRATEGY ALLOCATIONS</v>
      </c>
      <c r="C6" s="123"/>
      <c r="D6" s="123"/>
      <c r="E6" s="123"/>
      <c r="F6" s="123"/>
      <c r="G6" s="14"/>
      <c r="H6" s="124" t="str">
        <f>"ETF Holdings for "&amp;TEXT(EOMONTH(A1,0),"MMMM YYYY")</f>
        <v>ETF Holdings for February 2025</v>
      </c>
      <c r="I6" s="124"/>
      <c r="J6" s="124"/>
      <c r="K6" s="124"/>
      <c r="L6" s="14"/>
      <c r="N6" s="25" t="s">
        <v>0</v>
      </c>
      <c r="O6" s="15" t="s">
        <v>2</v>
      </c>
      <c r="P6" s="26">
        <f>1/3</f>
        <v>0.33333333333333331</v>
      </c>
      <c r="Q6" s="72">
        <f t="shared" ref="Q6:Q57" si="0">(SUMIF($B$9:$B$17,$N6,$C$9:$C$17)*$C$7*$P6*$B$3)+(SUMIF($B$9:$B$17,$N6,$D$9:$D$17)*$D$7*$P6*$B$3)+(SUMIF($B$9:$B$17,$N6,$E$9:$E$17)*$E$7*$P6*$B$3)</f>
        <v>3.5999999999999997E-2</v>
      </c>
      <c r="R6" s="72">
        <f t="shared" ref="R6:R57" si="1">SUMIF($C$21:$C$29,$N6,$B$21:$B$29)*$P6*$B$4</f>
        <v>0</v>
      </c>
      <c r="S6" s="78">
        <f t="shared" ref="S6:S45" si="2">SUM(Q6:R6)</f>
        <v>3.5999999999999997E-2</v>
      </c>
    </row>
    <row r="7" spans="1:29" ht="19" x14ac:dyDescent="0.25">
      <c r="B7" s="57" t="s">
        <v>45</v>
      </c>
      <c r="C7" s="59">
        <v>0</v>
      </c>
      <c r="D7" s="59">
        <v>0.6</v>
      </c>
      <c r="E7" s="59">
        <v>0.4</v>
      </c>
      <c r="F7" s="58">
        <f>SUM(C7:E7)</f>
        <v>1</v>
      </c>
      <c r="G7" s="58"/>
      <c r="H7" s="4"/>
      <c r="I7" s="21"/>
      <c r="J7" s="9" t="s">
        <v>19</v>
      </c>
      <c r="K7" s="9" t="s">
        <v>22</v>
      </c>
      <c r="L7" s="58"/>
      <c r="N7" s="25" t="s">
        <v>0</v>
      </c>
      <c r="O7" s="15" t="s">
        <v>3</v>
      </c>
      <c r="P7" s="26">
        <v>0</v>
      </c>
      <c r="Q7" s="72">
        <f t="shared" si="0"/>
        <v>0</v>
      </c>
      <c r="R7" s="72">
        <f t="shared" si="1"/>
        <v>0</v>
      </c>
      <c r="S7" s="78">
        <f t="shared" si="2"/>
        <v>0</v>
      </c>
    </row>
    <row r="8" spans="1:29" ht="20" thickBot="1" x14ac:dyDescent="0.3">
      <c r="B8" s="60" t="s">
        <v>44</v>
      </c>
      <c r="C8" s="9" t="s">
        <v>39</v>
      </c>
      <c r="D8" s="9" t="s">
        <v>40</v>
      </c>
      <c r="E8" s="9" t="s">
        <v>41</v>
      </c>
      <c r="F8" s="70" t="s">
        <v>46</v>
      </c>
      <c r="G8" s="14"/>
      <c r="H8" s="54" t="s">
        <v>20</v>
      </c>
      <c r="I8" s="5" t="s">
        <v>21</v>
      </c>
      <c r="J8" s="10" t="str">
        <f>"for "&amp;TEXT(EOMONTH($A$1,0),"MMMM")</f>
        <v>for February</v>
      </c>
      <c r="K8" s="10" t="str">
        <f>"for "&amp;TEXT(EOMONTH($A$1,0),"MMMM")</f>
        <v>for February</v>
      </c>
      <c r="L8" s="14"/>
      <c r="N8" s="25" t="s">
        <v>0</v>
      </c>
      <c r="O8" s="15" t="s">
        <v>4</v>
      </c>
      <c r="P8" s="26">
        <v>0</v>
      </c>
      <c r="Q8" s="72">
        <f t="shared" si="0"/>
        <v>0</v>
      </c>
      <c r="R8" s="72">
        <f t="shared" si="1"/>
        <v>0</v>
      </c>
      <c r="S8" s="78">
        <f t="shared" si="2"/>
        <v>0</v>
      </c>
      <c r="T8" s="14"/>
    </row>
    <row r="9" spans="1:29" x14ac:dyDescent="0.2">
      <c r="B9" s="15" t="s">
        <v>0</v>
      </c>
      <c r="C9" s="53">
        <f>1/3</f>
        <v>0.33333333333333331</v>
      </c>
      <c r="D9" s="53">
        <v>0.2</v>
      </c>
      <c r="E9" s="53"/>
      <c r="F9" s="83">
        <f t="shared" ref="F9:F13" si="3">$C$7*C9+$D$7*D9+$E$7*E9</f>
        <v>0.12</v>
      </c>
      <c r="G9" s="85"/>
      <c r="H9" s="125">
        <v>91.75</v>
      </c>
      <c r="I9" s="43" t="s">
        <v>13</v>
      </c>
      <c r="J9" s="44">
        <f t="shared" ref="J9:J30" si="4">ROUNDDOWN((SUMIF($O:$O,$I9,$S:$S)*$H$4)/H9,0)</f>
        <v>196</v>
      </c>
      <c r="K9" s="45">
        <f t="shared" ref="K9:K30" si="5">IF(J9="","",J9*H9)</f>
        <v>17983</v>
      </c>
      <c r="L9" s="116">
        <f t="shared" ref="L9" si="6">IF(K9/$K$31&lt;&gt;0,K9/$K$31,"")</f>
        <v>1.7996822639596569E-2</v>
      </c>
      <c r="N9" s="25" t="s">
        <v>0</v>
      </c>
      <c r="O9" s="15" t="s">
        <v>5</v>
      </c>
      <c r="P9" s="26">
        <v>0</v>
      </c>
      <c r="Q9" s="72">
        <f t="shared" si="0"/>
        <v>0</v>
      </c>
      <c r="R9" s="72">
        <f t="shared" si="1"/>
        <v>0</v>
      </c>
      <c r="S9" s="78">
        <f t="shared" si="2"/>
        <v>0</v>
      </c>
      <c r="T9" s="13"/>
    </row>
    <row r="10" spans="1:29" x14ac:dyDescent="0.2">
      <c r="B10" s="55" t="s">
        <v>25</v>
      </c>
      <c r="C10" s="56">
        <f t="shared" ref="C10:C11" si="7">1/3</f>
        <v>0.33333333333333331</v>
      </c>
      <c r="D10" s="56"/>
      <c r="E10" s="56"/>
      <c r="F10" s="84">
        <f t="shared" si="3"/>
        <v>0</v>
      </c>
      <c r="G10" s="85"/>
      <c r="H10" s="126">
        <v>72.34</v>
      </c>
      <c r="I10" s="22" t="s">
        <v>54</v>
      </c>
      <c r="J10" s="1">
        <f t="shared" si="4"/>
        <v>646</v>
      </c>
      <c r="K10" s="7">
        <f t="shared" si="5"/>
        <v>46731.64</v>
      </c>
      <c r="L10" s="116">
        <f>IF(K10/$K$31&lt;&gt;0,K10/$K$31,"")</f>
        <v>4.6767560292358151E-2</v>
      </c>
      <c r="N10" s="25" t="s">
        <v>0</v>
      </c>
      <c r="O10" s="15" t="s">
        <v>6</v>
      </c>
      <c r="P10" s="26">
        <f>1/3</f>
        <v>0.33333333333333331</v>
      </c>
      <c r="Q10" s="72">
        <f t="shared" si="0"/>
        <v>3.5999999999999997E-2</v>
      </c>
      <c r="R10" s="72">
        <f t="shared" si="1"/>
        <v>0</v>
      </c>
      <c r="S10" s="78">
        <f t="shared" si="2"/>
        <v>3.5999999999999997E-2</v>
      </c>
      <c r="T10" s="6"/>
    </row>
    <row r="11" spans="1:29" x14ac:dyDescent="0.2">
      <c r="B11" s="15" t="s">
        <v>43</v>
      </c>
      <c r="C11" s="53">
        <f t="shared" si="7"/>
        <v>0.33333333333333331</v>
      </c>
      <c r="D11" s="53"/>
      <c r="E11" s="53"/>
      <c r="F11" s="83">
        <f t="shared" si="3"/>
        <v>0</v>
      </c>
      <c r="G11" s="85"/>
      <c r="H11" s="125">
        <v>26.47</v>
      </c>
      <c r="I11" s="43" t="s">
        <v>37</v>
      </c>
      <c r="J11" s="44">
        <f t="shared" si="4"/>
        <v>4488</v>
      </c>
      <c r="K11" s="45">
        <f t="shared" si="5"/>
        <v>118797.36</v>
      </c>
      <c r="L11" s="116">
        <f t="shared" ref="L11:L31" si="8">IF(K11/$K$31&lt;&gt;0,K11/$K$31,"")</f>
        <v>0.11888867363467186</v>
      </c>
      <c r="N11" s="25" t="s">
        <v>0</v>
      </c>
      <c r="O11" s="15" t="s">
        <v>23</v>
      </c>
      <c r="P11" s="26">
        <f>1/3</f>
        <v>0.33333333333333331</v>
      </c>
      <c r="Q11" s="72">
        <f t="shared" si="0"/>
        <v>3.5999999999999997E-2</v>
      </c>
      <c r="R11" s="72">
        <f t="shared" si="1"/>
        <v>0</v>
      </c>
      <c r="S11" s="78">
        <f t="shared" si="2"/>
        <v>3.5999999999999997E-2</v>
      </c>
      <c r="T11" s="6"/>
    </row>
    <row r="12" spans="1:29" x14ac:dyDescent="0.2">
      <c r="B12" s="55" t="s">
        <v>29</v>
      </c>
      <c r="C12" s="56"/>
      <c r="D12" s="56">
        <v>0.3</v>
      </c>
      <c r="E12" s="56"/>
      <c r="F12" s="84">
        <f t="shared" si="3"/>
        <v>0.18</v>
      </c>
      <c r="G12" s="85"/>
      <c r="H12" s="126">
        <v>79.72</v>
      </c>
      <c r="I12" s="22" t="s">
        <v>8</v>
      </c>
      <c r="J12" s="1">
        <f t="shared" si="4"/>
        <v>0</v>
      </c>
      <c r="K12" s="7">
        <f t="shared" si="5"/>
        <v>0</v>
      </c>
      <c r="L12" s="116" t="str">
        <f t="shared" si="8"/>
        <v/>
      </c>
      <c r="N12" s="25" t="s">
        <v>0</v>
      </c>
      <c r="O12" s="15" t="s">
        <v>7</v>
      </c>
      <c r="P12" s="26">
        <v>0</v>
      </c>
      <c r="Q12" s="72">
        <f t="shared" si="0"/>
        <v>0</v>
      </c>
      <c r="R12" s="72">
        <f t="shared" si="1"/>
        <v>0</v>
      </c>
      <c r="S12" s="78">
        <f t="shared" si="2"/>
        <v>0</v>
      </c>
      <c r="T12" s="6"/>
      <c r="AC12" s="16"/>
    </row>
    <row r="13" spans="1:29" x14ac:dyDescent="0.2">
      <c r="B13" s="15" t="s">
        <v>53</v>
      </c>
      <c r="C13" s="53"/>
      <c r="D13" s="53"/>
      <c r="E13" s="53">
        <v>0.2</v>
      </c>
      <c r="F13" s="83">
        <f t="shared" si="3"/>
        <v>8.0000000000000016E-2</v>
      </c>
      <c r="G13" s="85"/>
      <c r="H13" s="125">
        <v>332.16</v>
      </c>
      <c r="I13" s="43" t="s">
        <v>1</v>
      </c>
      <c r="J13" s="44">
        <f t="shared" si="4"/>
        <v>1528</v>
      </c>
      <c r="K13" s="45">
        <f t="shared" si="5"/>
        <v>507540.48000000004</v>
      </c>
      <c r="L13" s="116">
        <f t="shared" si="8"/>
        <v>0.50793060117754052</v>
      </c>
      <c r="N13" s="25" t="s">
        <v>0</v>
      </c>
      <c r="O13" s="15" t="s">
        <v>8</v>
      </c>
      <c r="P13" s="26">
        <v>0</v>
      </c>
      <c r="Q13" s="72">
        <f t="shared" si="0"/>
        <v>0</v>
      </c>
      <c r="R13" s="72">
        <f t="shared" si="1"/>
        <v>0</v>
      </c>
      <c r="S13" s="78">
        <f t="shared" si="2"/>
        <v>0</v>
      </c>
      <c r="T13" s="6"/>
      <c r="AC13" s="16"/>
    </row>
    <row r="14" spans="1:29" x14ac:dyDescent="0.2">
      <c r="B14" s="55" t="s">
        <v>42</v>
      </c>
      <c r="C14" s="56"/>
      <c r="D14" s="56">
        <v>0.3</v>
      </c>
      <c r="E14" s="56"/>
      <c r="F14" s="84">
        <f t="shared" ref="F14:F17" si="9">$C$7*C14+$D$7*D14+$E$7*E14</f>
        <v>0.18</v>
      </c>
      <c r="G14" s="85"/>
      <c r="H14" s="126">
        <v>134.66999999999999</v>
      </c>
      <c r="I14" s="22" t="s">
        <v>36</v>
      </c>
      <c r="J14" s="1">
        <f t="shared" si="4"/>
        <v>742</v>
      </c>
      <c r="K14" s="7">
        <f t="shared" si="5"/>
        <v>99925.139999999985</v>
      </c>
      <c r="L14" s="116">
        <f t="shared" si="8"/>
        <v>0.10000194749579361</v>
      </c>
      <c r="N14" s="25" t="s">
        <v>0</v>
      </c>
      <c r="O14" s="15" t="s">
        <v>9</v>
      </c>
      <c r="P14" s="26">
        <v>0</v>
      </c>
      <c r="Q14" s="72">
        <f t="shared" si="0"/>
        <v>0</v>
      </c>
      <c r="R14" s="72">
        <f t="shared" si="1"/>
        <v>0</v>
      </c>
      <c r="S14" s="78">
        <f t="shared" si="2"/>
        <v>0</v>
      </c>
      <c r="T14" s="6"/>
      <c r="AC14" s="16"/>
    </row>
    <row r="15" spans="1:29" x14ac:dyDescent="0.2">
      <c r="B15" s="15" t="s">
        <v>26</v>
      </c>
      <c r="C15" s="53"/>
      <c r="D15" s="53">
        <v>0.2</v>
      </c>
      <c r="E15" s="53"/>
      <c r="F15" s="83">
        <f t="shared" si="9"/>
        <v>0.12</v>
      </c>
      <c r="G15" s="85"/>
      <c r="H15" s="125">
        <v>92.08</v>
      </c>
      <c r="I15" s="43" t="s">
        <v>3</v>
      </c>
      <c r="J15" s="44">
        <f t="shared" si="4"/>
        <v>0</v>
      </c>
      <c r="K15" s="45">
        <f t="shared" si="5"/>
        <v>0</v>
      </c>
      <c r="L15" s="116" t="str">
        <f t="shared" si="8"/>
        <v/>
      </c>
      <c r="N15" s="25" t="s">
        <v>0</v>
      </c>
      <c r="O15" s="15" t="s">
        <v>10</v>
      </c>
      <c r="P15" s="26">
        <v>0</v>
      </c>
      <c r="Q15" s="72">
        <f t="shared" si="0"/>
        <v>0</v>
      </c>
      <c r="R15" s="72">
        <f t="shared" si="1"/>
        <v>0</v>
      </c>
      <c r="S15" s="78">
        <f t="shared" si="2"/>
        <v>0</v>
      </c>
      <c r="T15" s="6"/>
      <c r="AC15" s="16"/>
    </row>
    <row r="16" spans="1:29" x14ac:dyDescent="0.2">
      <c r="B16" s="55" t="s">
        <v>31</v>
      </c>
      <c r="C16" s="56"/>
      <c r="D16" s="56"/>
      <c r="E16" s="56">
        <v>0.6</v>
      </c>
      <c r="F16" s="84">
        <f t="shared" si="9"/>
        <v>0.24</v>
      </c>
      <c r="G16" s="85"/>
      <c r="H16" s="126">
        <v>133.69999999999999</v>
      </c>
      <c r="I16" s="22" t="s">
        <v>15</v>
      </c>
      <c r="J16" s="1">
        <f t="shared" si="4"/>
        <v>269</v>
      </c>
      <c r="K16" s="7">
        <f t="shared" si="5"/>
        <v>35965.299999999996</v>
      </c>
      <c r="L16" s="116">
        <f t="shared" si="8"/>
        <v>3.5992944741137879E-2</v>
      </c>
      <c r="N16" s="25" t="s">
        <v>0</v>
      </c>
      <c r="O16" s="15" t="s">
        <v>11</v>
      </c>
      <c r="P16" s="26">
        <v>0</v>
      </c>
      <c r="Q16" s="72">
        <f t="shared" si="0"/>
        <v>0</v>
      </c>
      <c r="R16" s="72">
        <f t="shared" si="1"/>
        <v>0</v>
      </c>
      <c r="S16" s="78">
        <f t="shared" si="2"/>
        <v>0</v>
      </c>
      <c r="T16" s="6"/>
      <c r="AC16" s="16"/>
    </row>
    <row r="17" spans="2:29" x14ac:dyDescent="0.2">
      <c r="B17" s="15" t="s">
        <v>38</v>
      </c>
      <c r="C17" s="43"/>
      <c r="D17" s="43"/>
      <c r="E17" s="53">
        <v>0.2</v>
      </c>
      <c r="F17" s="114">
        <f t="shared" si="9"/>
        <v>8.0000000000000016E-2</v>
      </c>
      <c r="G17" s="68"/>
      <c r="H17" s="125">
        <v>94.82</v>
      </c>
      <c r="I17" s="43" t="s">
        <v>7</v>
      </c>
      <c r="J17" s="44">
        <f t="shared" si="4"/>
        <v>0</v>
      </c>
      <c r="K17" s="45">
        <f t="shared" si="5"/>
        <v>0</v>
      </c>
      <c r="L17" s="117" t="str">
        <f t="shared" si="8"/>
        <v/>
      </c>
      <c r="N17" s="25" t="s">
        <v>0</v>
      </c>
      <c r="O17" s="15" t="s">
        <v>12</v>
      </c>
      <c r="P17" s="26">
        <v>0</v>
      </c>
      <c r="Q17" s="72">
        <f t="shared" si="0"/>
        <v>0</v>
      </c>
      <c r="R17" s="72">
        <f t="shared" si="1"/>
        <v>0</v>
      </c>
      <c r="S17" s="78">
        <f t="shared" si="2"/>
        <v>0</v>
      </c>
      <c r="T17" s="6"/>
      <c r="AC17" s="16"/>
    </row>
    <row r="18" spans="2:29" x14ac:dyDescent="0.2">
      <c r="F18" s="68">
        <f>SUM(F9:F17)</f>
        <v>1</v>
      </c>
      <c r="H18" s="126">
        <v>107.46</v>
      </c>
      <c r="I18" s="22" t="s">
        <v>9</v>
      </c>
      <c r="J18" s="1">
        <f t="shared" si="4"/>
        <v>0</v>
      </c>
      <c r="K18" s="7">
        <f t="shared" si="5"/>
        <v>0</v>
      </c>
      <c r="L18" s="117" t="str">
        <f t="shared" si="8"/>
        <v/>
      </c>
      <c r="N18" s="27" t="s">
        <v>0</v>
      </c>
      <c r="O18" s="28" t="s">
        <v>13</v>
      </c>
      <c r="P18" s="29">
        <f>1-SUM(P5:P17)</f>
        <v>0</v>
      </c>
      <c r="Q18" s="73">
        <f t="shared" si="0"/>
        <v>0</v>
      </c>
      <c r="R18" s="73">
        <f t="shared" si="1"/>
        <v>0</v>
      </c>
      <c r="S18" s="79">
        <f t="shared" si="2"/>
        <v>0</v>
      </c>
      <c r="T18" s="6"/>
    </row>
    <row r="19" spans="2:29" ht="19" x14ac:dyDescent="0.25">
      <c r="G19" s="86"/>
      <c r="H19" s="125">
        <v>13.31</v>
      </c>
      <c r="I19" s="43" t="s">
        <v>23</v>
      </c>
      <c r="J19" s="44">
        <f t="shared" si="4"/>
        <v>2704</v>
      </c>
      <c r="K19" s="45">
        <f t="shared" si="5"/>
        <v>35990.239999999998</v>
      </c>
      <c r="L19" s="118">
        <f t="shared" si="8"/>
        <v>3.6017903911278099E-2</v>
      </c>
      <c r="N19" s="119" t="s">
        <v>25</v>
      </c>
      <c r="O19" s="46" t="s">
        <v>1</v>
      </c>
      <c r="P19" s="120">
        <f>2/6</f>
        <v>0.33333333333333331</v>
      </c>
      <c r="Q19" s="104">
        <f t="shared" si="0"/>
        <v>0</v>
      </c>
      <c r="R19" s="104">
        <f t="shared" si="1"/>
        <v>0</v>
      </c>
      <c r="S19" s="105">
        <f t="shared" si="2"/>
        <v>0</v>
      </c>
      <c r="T19" s="6"/>
    </row>
    <row r="20" spans="2:29" ht="19" x14ac:dyDescent="0.25">
      <c r="B20" s="23" t="s">
        <v>52</v>
      </c>
      <c r="C20" s="23"/>
      <c r="D20" s="23"/>
      <c r="E20" s="23"/>
      <c r="F20" s="23"/>
      <c r="H20" s="126">
        <v>522.29</v>
      </c>
      <c r="I20" s="22" t="s">
        <v>2</v>
      </c>
      <c r="J20" s="1">
        <f t="shared" si="4"/>
        <v>68</v>
      </c>
      <c r="K20" s="7">
        <f t="shared" si="5"/>
        <v>35515.72</v>
      </c>
      <c r="L20" s="116">
        <f t="shared" si="8"/>
        <v>3.5543019171304716E-2</v>
      </c>
      <c r="N20" s="52" t="s">
        <v>25</v>
      </c>
      <c r="O20" s="46" t="s">
        <v>15</v>
      </c>
      <c r="P20" s="50">
        <f>2/6</f>
        <v>0.33333333333333331</v>
      </c>
      <c r="Q20" s="104">
        <f t="shared" si="0"/>
        <v>0</v>
      </c>
      <c r="R20" s="104">
        <f t="shared" si="1"/>
        <v>0</v>
      </c>
      <c r="S20" s="105">
        <f t="shared" si="2"/>
        <v>0</v>
      </c>
      <c r="T20" s="6"/>
    </row>
    <row r="21" spans="2:29" x14ac:dyDescent="0.2">
      <c r="B21" s="34">
        <v>0</v>
      </c>
      <c r="C21" s="35" t="s">
        <v>0</v>
      </c>
      <c r="H21" s="125">
        <v>26.74</v>
      </c>
      <c r="I21" s="43" t="s">
        <v>6</v>
      </c>
      <c r="J21" s="44">
        <f t="shared" si="4"/>
        <v>3769</v>
      </c>
      <c r="K21" s="45">
        <f t="shared" si="5"/>
        <v>100783.06</v>
      </c>
      <c r="L21" s="116">
        <f t="shared" si="8"/>
        <v>0.10086052693631871</v>
      </c>
      <c r="N21" s="30" t="s">
        <v>25</v>
      </c>
      <c r="O21" s="15" t="s">
        <v>16</v>
      </c>
      <c r="P21" s="26">
        <v>0</v>
      </c>
      <c r="Q21" s="72">
        <f t="shared" si="0"/>
        <v>0</v>
      </c>
      <c r="R21" s="72">
        <f t="shared" si="1"/>
        <v>0</v>
      </c>
      <c r="S21" s="78">
        <f t="shared" si="2"/>
        <v>0</v>
      </c>
      <c r="T21" s="6"/>
    </row>
    <row r="22" spans="2:29" x14ac:dyDescent="0.2">
      <c r="B22" s="34">
        <v>0</v>
      </c>
      <c r="C22" s="36" t="s">
        <v>25</v>
      </c>
      <c r="H22" s="126">
        <v>96.89</v>
      </c>
      <c r="I22" s="22" t="s">
        <v>27</v>
      </c>
      <c r="J22" s="1">
        <f t="shared" si="4"/>
        <v>0</v>
      </c>
      <c r="K22" s="7">
        <f t="shared" si="5"/>
        <v>0</v>
      </c>
      <c r="L22" s="117" t="str">
        <f t="shared" si="8"/>
        <v/>
      </c>
      <c r="N22" s="52" t="s">
        <v>25</v>
      </c>
      <c r="O22" s="46" t="s">
        <v>6</v>
      </c>
      <c r="P22" s="50">
        <f>1/6</f>
        <v>0.16666666666666666</v>
      </c>
      <c r="Q22" s="104">
        <f t="shared" si="0"/>
        <v>0</v>
      </c>
      <c r="R22" s="104">
        <f t="shared" si="1"/>
        <v>0</v>
      </c>
      <c r="S22" s="105">
        <f t="shared" si="2"/>
        <v>0</v>
      </c>
    </row>
    <row r="23" spans="2:29" x14ac:dyDescent="0.2">
      <c r="B23" s="34">
        <v>0</v>
      </c>
      <c r="C23" s="37" t="s">
        <v>26</v>
      </c>
      <c r="H23" s="125">
        <v>87.76</v>
      </c>
      <c r="I23" s="43" t="s">
        <v>10</v>
      </c>
      <c r="J23" s="44">
        <f t="shared" si="4"/>
        <v>0</v>
      </c>
      <c r="K23" s="45">
        <f t="shared" si="5"/>
        <v>0</v>
      </c>
      <c r="L23" s="117" t="str">
        <f t="shared" si="8"/>
        <v/>
      </c>
      <c r="N23" s="30" t="s">
        <v>25</v>
      </c>
      <c r="O23" s="15" t="s">
        <v>35</v>
      </c>
      <c r="P23" s="26">
        <v>0</v>
      </c>
      <c r="Q23" s="72">
        <f t="shared" si="0"/>
        <v>0</v>
      </c>
      <c r="R23" s="72">
        <f t="shared" si="1"/>
        <v>0</v>
      </c>
      <c r="S23" s="78">
        <f t="shared" si="2"/>
        <v>0</v>
      </c>
    </row>
    <row r="24" spans="2:29" x14ac:dyDescent="0.2">
      <c r="B24" s="34">
        <v>0</v>
      </c>
      <c r="C24" s="38" t="s">
        <v>18</v>
      </c>
      <c r="H24" s="126">
        <v>94.57</v>
      </c>
      <c r="I24" s="22" t="s">
        <v>17</v>
      </c>
      <c r="J24" s="1">
        <f t="shared" si="4"/>
        <v>0</v>
      </c>
      <c r="K24" s="7">
        <f t="shared" si="5"/>
        <v>0</v>
      </c>
      <c r="L24" s="117" t="str">
        <f t="shared" si="8"/>
        <v/>
      </c>
      <c r="N24" s="51" t="s">
        <v>25</v>
      </c>
      <c r="O24" s="48" t="s">
        <v>13</v>
      </c>
      <c r="P24" s="47">
        <f>1-SUM(P19:P23)</f>
        <v>0.16666666666666674</v>
      </c>
      <c r="Q24" s="106">
        <f t="shared" si="0"/>
        <v>0</v>
      </c>
      <c r="R24" s="106">
        <f t="shared" si="1"/>
        <v>0</v>
      </c>
      <c r="S24" s="107">
        <f t="shared" si="2"/>
        <v>0</v>
      </c>
    </row>
    <row r="25" spans="2:29" x14ac:dyDescent="0.2">
      <c r="B25" s="34">
        <v>1</v>
      </c>
      <c r="C25" s="17" t="s">
        <v>28</v>
      </c>
      <c r="H25" s="125">
        <v>78.47</v>
      </c>
      <c r="I25" s="43" t="s">
        <v>35</v>
      </c>
      <c r="J25" s="44">
        <f t="shared" si="4"/>
        <v>0</v>
      </c>
      <c r="K25" s="45">
        <f t="shared" si="5"/>
        <v>0</v>
      </c>
      <c r="L25" s="117" t="str">
        <f t="shared" si="8"/>
        <v/>
      </c>
      <c r="N25" s="31" t="s">
        <v>26</v>
      </c>
      <c r="O25" s="15" t="s">
        <v>1</v>
      </c>
      <c r="P25" s="26">
        <f>2/6</f>
        <v>0.33333333333333331</v>
      </c>
      <c r="Q25" s="72">
        <f t="shared" si="0"/>
        <v>3.5999999999999997E-2</v>
      </c>
      <c r="R25" s="72">
        <f t="shared" si="1"/>
        <v>0</v>
      </c>
      <c r="S25" s="78">
        <f t="shared" si="2"/>
        <v>3.5999999999999997E-2</v>
      </c>
    </row>
    <row r="26" spans="2:29" x14ac:dyDescent="0.2">
      <c r="B26" s="34">
        <v>0</v>
      </c>
      <c r="C26" s="18" t="s">
        <v>29</v>
      </c>
      <c r="H26" s="126">
        <v>58.33</v>
      </c>
      <c r="I26" s="22" t="s">
        <v>12</v>
      </c>
      <c r="J26" s="1">
        <f t="shared" si="4"/>
        <v>0</v>
      </c>
      <c r="K26" s="7">
        <f t="shared" si="5"/>
        <v>0</v>
      </c>
      <c r="L26" s="117" t="str">
        <f t="shared" si="8"/>
        <v/>
      </c>
      <c r="N26" s="31" t="s">
        <v>26</v>
      </c>
      <c r="O26" s="15" t="s">
        <v>27</v>
      </c>
      <c r="P26" s="26">
        <v>0</v>
      </c>
      <c r="Q26" s="72">
        <f t="shared" si="0"/>
        <v>0</v>
      </c>
      <c r="R26" s="72">
        <f t="shared" si="1"/>
        <v>0</v>
      </c>
      <c r="S26" s="78">
        <f t="shared" si="2"/>
        <v>0</v>
      </c>
    </row>
    <row r="27" spans="2:29" x14ac:dyDescent="0.2">
      <c r="B27" s="34">
        <v>0</v>
      </c>
      <c r="C27" s="19" t="s">
        <v>30</v>
      </c>
      <c r="H27" s="125">
        <v>67.5</v>
      </c>
      <c r="I27" s="43" t="s">
        <v>5</v>
      </c>
      <c r="J27" s="44">
        <f t="shared" si="4"/>
        <v>0</v>
      </c>
      <c r="K27" s="45">
        <f t="shared" si="5"/>
        <v>0</v>
      </c>
      <c r="L27" s="117" t="str">
        <f t="shared" si="8"/>
        <v/>
      </c>
      <c r="N27" s="31" t="s">
        <v>26</v>
      </c>
      <c r="O27" s="15" t="s">
        <v>15</v>
      </c>
      <c r="P27" s="26">
        <f>P20</f>
        <v>0.33333333333333331</v>
      </c>
      <c r="Q27" s="72">
        <f t="shared" si="0"/>
        <v>3.5999999999999997E-2</v>
      </c>
      <c r="R27" s="72">
        <f t="shared" si="1"/>
        <v>0</v>
      </c>
      <c r="S27" s="78">
        <f t="shared" si="2"/>
        <v>3.5999999999999997E-2</v>
      </c>
    </row>
    <row r="28" spans="2:29" x14ac:dyDescent="0.2">
      <c r="B28" s="34">
        <v>0</v>
      </c>
      <c r="C28" s="20" t="s">
        <v>31</v>
      </c>
      <c r="H28" s="126">
        <v>58.41</v>
      </c>
      <c r="I28" s="22" t="s">
        <v>11</v>
      </c>
      <c r="J28" s="1">
        <f t="shared" si="4"/>
        <v>0</v>
      </c>
      <c r="K28" s="7">
        <f t="shared" si="5"/>
        <v>0</v>
      </c>
      <c r="L28" s="116" t="str">
        <f t="shared" si="8"/>
        <v/>
      </c>
      <c r="N28" s="31" t="s">
        <v>26</v>
      </c>
      <c r="O28" s="15" t="s">
        <v>16</v>
      </c>
      <c r="P28" s="26">
        <f>P21</f>
        <v>0</v>
      </c>
      <c r="Q28" s="72">
        <f t="shared" si="0"/>
        <v>0</v>
      </c>
      <c r="R28" s="72">
        <f t="shared" si="1"/>
        <v>0</v>
      </c>
      <c r="S28" s="78">
        <f t="shared" si="2"/>
        <v>0</v>
      </c>
    </row>
    <row r="29" spans="2:29" x14ac:dyDescent="0.2">
      <c r="B29" s="39">
        <v>0</v>
      </c>
      <c r="C29" s="40" t="s">
        <v>38</v>
      </c>
      <c r="H29" s="125">
        <v>72.64</v>
      </c>
      <c r="I29" s="43" t="s">
        <v>4</v>
      </c>
      <c r="J29" s="44">
        <f t="shared" si="4"/>
        <v>0</v>
      </c>
      <c r="K29" s="45">
        <f t="shared" si="5"/>
        <v>0</v>
      </c>
      <c r="L29" s="117" t="str">
        <f t="shared" si="8"/>
        <v/>
      </c>
      <c r="N29" s="31" t="s">
        <v>26</v>
      </c>
      <c r="O29" s="15" t="s">
        <v>6</v>
      </c>
      <c r="P29" s="26">
        <f>1/6</f>
        <v>0.16666666666666666</v>
      </c>
      <c r="Q29" s="72">
        <f t="shared" si="0"/>
        <v>1.7999999999999999E-2</v>
      </c>
      <c r="R29" s="72">
        <f t="shared" si="1"/>
        <v>0</v>
      </c>
      <c r="S29" s="78">
        <f t="shared" si="2"/>
        <v>1.7999999999999999E-2</v>
      </c>
    </row>
    <row r="30" spans="2:29" x14ac:dyDescent="0.2">
      <c r="B30" s="69">
        <f>SUM(B21:B29)</f>
        <v>1</v>
      </c>
      <c r="C30" s="103" t="str">
        <f>IF(B30=1,"","Total must equal 100%")</f>
        <v/>
      </c>
      <c r="H30" s="126">
        <v>60.92</v>
      </c>
      <c r="I30" s="22" t="s">
        <v>16</v>
      </c>
      <c r="J30" s="1">
        <f t="shared" si="4"/>
        <v>0</v>
      </c>
      <c r="K30" s="7">
        <f t="shared" si="5"/>
        <v>0</v>
      </c>
      <c r="L30" s="117" t="str">
        <f t="shared" si="8"/>
        <v/>
      </c>
      <c r="N30" s="31" t="s">
        <v>26</v>
      </c>
      <c r="O30" s="15" t="str">
        <f>O23</f>
        <v>VCSH</v>
      </c>
      <c r="P30" s="26">
        <f t="shared" ref="P30" si="10">P23</f>
        <v>0</v>
      </c>
      <c r="Q30" s="72">
        <f t="shared" si="0"/>
        <v>0</v>
      </c>
      <c r="R30" s="72">
        <f t="shared" si="1"/>
        <v>0</v>
      </c>
      <c r="S30" s="78">
        <f t="shared" si="2"/>
        <v>0</v>
      </c>
    </row>
    <row r="31" spans="2:29" x14ac:dyDescent="0.2">
      <c r="J31" s="11" t="s">
        <v>14</v>
      </c>
      <c r="K31" s="12">
        <f>SUM(K9:K30)</f>
        <v>999231.94</v>
      </c>
      <c r="L31" s="115">
        <f t="shared" si="8"/>
        <v>1</v>
      </c>
      <c r="N31" s="87" t="s">
        <v>26</v>
      </c>
      <c r="O31" s="28" t="str">
        <f>O24</f>
        <v>BIL</v>
      </c>
      <c r="P31" s="29">
        <f>1-SUM(P25:P30)</f>
        <v>0.16666666666666674</v>
      </c>
      <c r="Q31" s="73">
        <f t="shared" si="0"/>
        <v>1.8000000000000006E-2</v>
      </c>
      <c r="R31" s="73">
        <f t="shared" si="1"/>
        <v>0</v>
      </c>
      <c r="S31" s="79">
        <f t="shared" si="2"/>
        <v>1.8000000000000006E-2</v>
      </c>
    </row>
    <row r="32" spans="2:29" x14ac:dyDescent="0.2">
      <c r="N32" s="108" t="s">
        <v>18</v>
      </c>
      <c r="O32" s="109" t="s">
        <v>1</v>
      </c>
      <c r="P32" s="110">
        <f>P25</f>
        <v>0.33333333333333331</v>
      </c>
      <c r="Q32" s="111">
        <f t="shared" si="0"/>
        <v>0</v>
      </c>
      <c r="R32" s="111">
        <f t="shared" si="1"/>
        <v>0</v>
      </c>
      <c r="S32" s="112">
        <f t="shared" si="2"/>
        <v>0</v>
      </c>
    </row>
    <row r="33" spans="2:19" x14ac:dyDescent="0.2">
      <c r="N33" s="32" t="s">
        <v>18</v>
      </c>
      <c r="O33" s="15" t="s">
        <v>17</v>
      </c>
      <c r="P33" s="26">
        <v>0</v>
      </c>
      <c r="Q33" s="72">
        <f t="shared" si="0"/>
        <v>0</v>
      </c>
      <c r="R33" s="72">
        <f t="shared" si="1"/>
        <v>0</v>
      </c>
      <c r="S33" s="78">
        <f t="shared" si="2"/>
        <v>0</v>
      </c>
    </row>
    <row r="34" spans="2:19" x14ac:dyDescent="0.2">
      <c r="N34" s="113" t="s">
        <v>18</v>
      </c>
      <c r="O34" s="46" t="s">
        <v>15</v>
      </c>
      <c r="P34" s="50">
        <f t="shared" ref="P34:P37" si="11">P27</f>
        <v>0.33333333333333331</v>
      </c>
      <c r="Q34" s="104">
        <f t="shared" si="0"/>
        <v>0</v>
      </c>
      <c r="R34" s="104">
        <f t="shared" si="1"/>
        <v>0</v>
      </c>
      <c r="S34" s="105">
        <f t="shared" si="2"/>
        <v>0</v>
      </c>
    </row>
    <row r="35" spans="2:19" x14ac:dyDescent="0.2">
      <c r="N35" s="32" t="s">
        <v>18</v>
      </c>
      <c r="O35" s="15" t="s">
        <v>16</v>
      </c>
      <c r="P35" s="26">
        <f>P21</f>
        <v>0</v>
      </c>
      <c r="Q35" s="72">
        <f t="shared" si="0"/>
        <v>0</v>
      </c>
      <c r="R35" s="72">
        <f t="shared" si="1"/>
        <v>0</v>
      </c>
      <c r="S35" s="78">
        <f t="shared" si="2"/>
        <v>0</v>
      </c>
    </row>
    <row r="36" spans="2:19" x14ac:dyDescent="0.2">
      <c r="B36" s="13" t="s">
        <v>34</v>
      </c>
      <c r="N36" s="113" t="s">
        <v>18</v>
      </c>
      <c r="O36" s="46" t="s">
        <v>6</v>
      </c>
      <c r="P36" s="50">
        <f>1/6</f>
        <v>0.16666666666666666</v>
      </c>
      <c r="Q36" s="104">
        <f t="shared" si="0"/>
        <v>0</v>
      </c>
      <c r="R36" s="104">
        <f t="shared" si="1"/>
        <v>0</v>
      </c>
      <c r="S36" s="105">
        <f t="shared" si="2"/>
        <v>0</v>
      </c>
    </row>
    <row r="37" spans="2:19" x14ac:dyDescent="0.2">
      <c r="B37" s="15" t="s">
        <v>57</v>
      </c>
      <c r="N37" s="32" t="s">
        <v>18</v>
      </c>
      <c r="O37" s="15" t="str">
        <f>O23</f>
        <v>VCSH</v>
      </c>
      <c r="P37" s="26">
        <f t="shared" si="11"/>
        <v>0</v>
      </c>
      <c r="Q37" s="72">
        <f t="shared" si="0"/>
        <v>0</v>
      </c>
      <c r="R37" s="72">
        <f t="shared" si="1"/>
        <v>0</v>
      </c>
      <c r="S37" s="78">
        <f t="shared" si="2"/>
        <v>0</v>
      </c>
    </row>
    <row r="38" spans="2:19" x14ac:dyDescent="0.2">
      <c r="B38" s="15" t="s">
        <v>58</v>
      </c>
      <c r="N38" s="49" t="s">
        <v>18</v>
      </c>
      <c r="O38" s="48" t="str">
        <f>O24</f>
        <v>BIL</v>
      </c>
      <c r="P38" s="47">
        <f>1-SUM(P32:P37)</f>
        <v>0.16666666666666674</v>
      </c>
      <c r="Q38" s="106">
        <f t="shared" si="0"/>
        <v>0</v>
      </c>
      <c r="R38" s="106">
        <f t="shared" si="1"/>
        <v>0</v>
      </c>
      <c r="S38" s="107">
        <f t="shared" si="2"/>
        <v>0</v>
      </c>
    </row>
    <row r="39" spans="2:19" ht="14" customHeight="1" x14ac:dyDescent="0.2">
      <c r="B39" s="15" t="s">
        <v>59</v>
      </c>
      <c r="N39" s="88" t="s">
        <v>28</v>
      </c>
      <c r="O39" s="15" t="s">
        <v>36</v>
      </c>
      <c r="P39" s="26">
        <v>1</v>
      </c>
      <c r="Q39" s="72">
        <f t="shared" si="0"/>
        <v>0</v>
      </c>
      <c r="R39" s="72">
        <f t="shared" si="1"/>
        <v>0.1</v>
      </c>
      <c r="S39" s="78">
        <f t="shared" si="2"/>
        <v>0.1</v>
      </c>
    </row>
    <row r="40" spans="2:19" x14ac:dyDescent="0.2">
      <c r="B40" s="15" t="s">
        <v>60</v>
      </c>
      <c r="N40" s="89" t="s">
        <v>29</v>
      </c>
      <c r="O40" s="15" t="s">
        <v>1</v>
      </c>
      <c r="P40" s="26">
        <v>1</v>
      </c>
      <c r="Q40" s="72">
        <f t="shared" si="0"/>
        <v>0.16200000000000001</v>
      </c>
      <c r="R40" s="72">
        <f t="shared" si="1"/>
        <v>0</v>
      </c>
      <c r="S40" s="78">
        <f t="shared" si="2"/>
        <v>0.16200000000000001</v>
      </c>
    </row>
    <row r="41" spans="2:19" x14ac:dyDescent="0.2">
      <c r="N41" s="121" t="s">
        <v>30</v>
      </c>
      <c r="O41" s="46" t="s">
        <v>1</v>
      </c>
      <c r="P41" s="50">
        <v>1</v>
      </c>
      <c r="Q41" s="104">
        <f t="shared" si="0"/>
        <v>0</v>
      </c>
      <c r="R41" s="104">
        <f t="shared" si="1"/>
        <v>0</v>
      </c>
      <c r="S41" s="105">
        <f t="shared" si="2"/>
        <v>0</v>
      </c>
    </row>
    <row r="42" spans="2:19" x14ac:dyDescent="0.2">
      <c r="N42" s="90" t="s">
        <v>31</v>
      </c>
      <c r="O42" s="15" t="s">
        <v>1</v>
      </c>
      <c r="P42" s="26">
        <v>1</v>
      </c>
      <c r="Q42" s="72">
        <f t="shared" si="0"/>
        <v>0.216</v>
      </c>
      <c r="R42" s="72">
        <f t="shared" si="1"/>
        <v>0</v>
      </c>
      <c r="S42" s="78">
        <f t="shared" si="2"/>
        <v>0.216</v>
      </c>
    </row>
    <row r="43" spans="2:19" x14ac:dyDescent="0.2">
      <c r="N43" s="67" t="s">
        <v>38</v>
      </c>
      <c r="O43" s="28" t="s">
        <v>37</v>
      </c>
      <c r="P43" s="29">
        <v>1</v>
      </c>
      <c r="Q43" s="73">
        <f t="shared" si="0"/>
        <v>7.2000000000000022E-2</v>
      </c>
      <c r="R43" s="73">
        <f t="shared" si="1"/>
        <v>0</v>
      </c>
      <c r="S43" s="79">
        <f t="shared" si="2"/>
        <v>7.2000000000000022E-2</v>
      </c>
    </row>
    <row r="44" spans="2:19" x14ac:dyDescent="0.2">
      <c r="N44" s="91" t="s">
        <v>53</v>
      </c>
      <c r="O44" s="24" t="s">
        <v>1</v>
      </c>
      <c r="P44" s="80">
        <v>0.4</v>
      </c>
      <c r="Q44" s="74">
        <f t="shared" si="0"/>
        <v>2.8800000000000006E-2</v>
      </c>
      <c r="R44" s="74">
        <f t="shared" si="1"/>
        <v>0</v>
      </c>
      <c r="S44" s="77">
        <f t="shared" si="2"/>
        <v>2.8800000000000006E-2</v>
      </c>
    </row>
    <row r="45" spans="2:19" x14ac:dyDescent="0.2">
      <c r="N45" s="92" t="s">
        <v>53</v>
      </c>
      <c r="O45" s="15" t="s">
        <v>54</v>
      </c>
      <c r="P45" s="81">
        <v>0.2</v>
      </c>
      <c r="Q45" s="72">
        <f t="shared" si="0"/>
        <v>1.4400000000000003E-2</v>
      </c>
      <c r="R45" s="72">
        <f t="shared" si="1"/>
        <v>0</v>
      </c>
      <c r="S45" s="75">
        <f t="shared" si="2"/>
        <v>1.4400000000000003E-2</v>
      </c>
    </row>
    <row r="46" spans="2:19" x14ac:dyDescent="0.2">
      <c r="N46" s="92" t="s">
        <v>53</v>
      </c>
      <c r="O46" s="15" t="s">
        <v>37</v>
      </c>
      <c r="P46" s="81">
        <v>0.2</v>
      </c>
      <c r="Q46" s="72">
        <f t="shared" si="0"/>
        <v>1.4400000000000003E-2</v>
      </c>
      <c r="R46" s="72">
        <f t="shared" si="1"/>
        <v>0</v>
      </c>
      <c r="S46" s="75">
        <f t="shared" ref="S46:S57" si="12">SUM(Q46:R46)</f>
        <v>1.4400000000000003E-2</v>
      </c>
    </row>
    <row r="47" spans="2:19" x14ac:dyDescent="0.2">
      <c r="N47" s="93" t="s">
        <v>53</v>
      </c>
      <c r="O47" s="28" t="s">
        <v>6</v>
      </c>
      <c r="P47" s="82">
        <v>0.2</v>
      </c>
      <c r="Q47" s="73">
        <f t="shared" si="0"/>
        <v>1.4400000000000003E-2</v>
      </c>
      <c r="R47" s="73">
        <f t="shared" si="1"/>
        <v>0</v>
      </c>
      <c r="S47" s="76">
        <f t="shared" si="12"/>
        <v>1.4400000000000003E-2</v>
      </c>
    </row>
    <row r="48" spans="2:19" x14ac:dyDescent="0.2">
      <c r="N48" s="94" t="s">
        <v>43</v>
      </c>
      <c r="O48" s="24" t="s">
        <v>1</v>
      </c>
      <c r="P48" s="80">
        <f>IF(P49=40%,0,40%)</f>
        <v>0.4</v>
      </c>
      <c r="Q48" s="74">
        <f t="shared" si="0"/>
        <v>0</v>
      </c>
      <c r="R48" s="74">
        <f t="shared" si="1"/>
        <v>0</v>
      </c>
      <c r="S48" s="77">
        <f t="shared" si="12"/>
        <v>0</v>
      </c>
    </row>
    <row r="49" spans="14:19" x14ac:dyDescent="0.2">
      <c r="N49" s="95" t="s">
        <v>43</v>
      </c>
      <c r="O49" s="15" t="s">
        <v>27</v>
      </c>
      <c r="P49" s="81">
        <v>0</v>
      </c>
      <c r="Q49" s="72">
        <f t="shared" si="0"/>
        <v>0</v>
      </c>
      <c r="R49" s="72">
        <f t="shared" si="1"/>
        <v>0</v>
      </c>
      <c r="S49" s="75">
        <f t="shared" si="12"/>
        <v>0</v>
      </c>
    </row>
    <row r="50" spans="14:19" x14ac:dyDescent="0.2">
      <c r="N50" s="95" t="s">
        <v>43</v>
      </c>
      <c r="O50" s="15" t="s">
        <v>54</v>
      </c>
      <c r="P50" s="81">
        <v>0.2</v>
      </c>
      <c r="Q50" s="72">
        <f t="shared" si="0"/>
        <v>0</v>
      </c>
      <c r="R50" s="72">
        <f t="shared" si="1"/>
        <v>0</v>
      </c>
      <c r="S50" s="75">
        <f t="shared" si="12"/>
        <v>0</v>
      </c>
    </row>
    <row r="51" spans="14:19" x14ac:dyDescent="0.2">
      <c r="N51" s="95" t="s">
        <v>43</v>
      </c>
      <c r="O51" s="15" t="s">
        <v>37</v>
      </c>
      <c r="P51" s="81">
        <v>0.2</v>
      </c>
      <c r="Q51" s="72">
        <f t="shared" si="0"/>
        <v>0</v>
      </c>
      <c r="R51" s="72">
        <f t="shared" si="1"/>
        <v>0</v>
      </c>
      <c r="S51" s="75">
        <f t="shared" si="12"/>
        <v>0</v>
      </c>
    </row>
    <row r="52" spans="14:19" x14ac:dyDescent="0.2">
      <c r="N52" s="96" t="s">
        <v>43</v>
      </c>
      <c r="O52" s="28" t="s">
        <v>6</v>
      </c>
      <c r="P52" s="82">
        <v>0.2</v>
      </c>
      <c r="Q52" s="73">
        <f t="shared" si="0"/>
        <v>0</v>
      </c>
      <c r="R52" s="73">
        <f t="shared" si="1"/>
        <v>0</v>
      </c>
      <c r="S52" s="76">
        <f t="shared" si="12"/>
        <v>0</v>
      </c>
    </row>
    <row r="53" spans="14:19" x14ac:dyDescent="0.2">
      <c r="N53" s="97" t="s">
        <v>42</v>
      </c>
      <c r="O53" s="24" t="s">
        <v>1</v>
      </c>
      <c r="P53" s="80">
        <f>IF(P54=40%,0,40%)</f>
        <v>0.4</v>
      </c>
      <c r="Q53" s="74">
        <f t="shared" si="0"/>
        <v>6.4799999999999996E-2</v>
      </c>
      <c r="R53" s="74">
        <f t="shared" si="1"/>
        <v>0</v>
      </c>
      <c r="S53" s="77">
        <f t="shared" si="12"/>
        <v>6.4799999999999996E-2</v>
      </c>
    </row>
    <row r="54" spans="14:19" x14ac:dyDescent="0.2">
      <c r="N54" s="98" t="s">
        <v>42</v>
      </c>
      <c r="O54" s="15" t="s">
        <v>17</v>
      </c>
      <c r="P54" s="81">
        <v>0</v>
      </c>
      <c r="Q54" s="72">
        <f t="shared" si="0"/>
        <v>0</v>
      </c>
      <c r="R54" s="72">
        <f t="shared" si="1"/>
        <v>0</v>
      </c>
      <c r="S54" s="75">
        <f t="shared" si="12"/>
        <v>0</v>
      </c>
    </row>
    <row r="55" spans="14:19" x14ac:dyDescent="0.2">
      <c r="N55" s="98" t="s">
        <v>42</v>
      </c>
      <c r="O55" s="15" t="s">
        <v>54</v>
      </c>
      <c r="P55" s="81">
        <v>0.2</v>
      </c>
      <c r="Q55" s="72">
        <f t="shared" si="0"/>
        <v>3.2399999999999998E-2</v>
      </c>
      <c r="R55" s="72">
        <f t="shared" si="1"/>
        <v>0</v>
      </c>
      <c r="S55" s="75">
        <f t="shared" si="12"/>
        <v>3.2399999999999998E-2</v>
      </c>
    </row>
    <row r="56" spans="14:19" x14ac:dyDescent="0.2">
      <c r="N56" s="98" t="s">
        <v>42</v>
      </c>
      <c r="O56" s="15" t="s">
        <v>37</v>
      </c>
      <c r="P56" s="81">
        <v>0.2</v>
      </c>
      <c r="Q56" s="72">
        <f t="shared" si="0"/>
        <v>3.2399999999999998E-2</v>
      </c>
      <c r="R56" s="72">
        <f t="shared" si="1"/>
        <v>0</v>
      </c>
      <c r="S56" s="75">
        <f t="shared" si="12"/>
        <v>3.2399999999999998E-2</v>
      </c>
    </row>
    <row r="57" spans="14:19" x14ac:dyDescent="0.2">
      <c r="N57" s="99" t="s">
        <v>42</v>
      </c>
      <c r="O57" s="28" t="s">
        <v>6</v>
      </c>
      <c r="P57" s="82">
        <v>0.2</v>
      </c>
      <c r="Q57" s="73">
        <f t="shared" si="0"/>
        <v>3.2399999999999998E-2</v>
      </c>
      <c r="R57" s="73">
        <f t="shared" si="1"/>
        <v>0</v>
      </c>
      <c r="S57" s="76">
        <f t="shared" si="12"/>
        <v>3.2399999999999998E-2</v>
      </c>
    </row>
    <row r="58" spans="14:19" x14ac:dyDescent="0.2">
      <c r="P58" s="57" t="s">
        <v>56</v>
      </c>
      <c r="Q58" s="100">
        <f>SUM(Q5:Q57)</f>
        <v>0.89999999999999991</v>
      </c>
      <c r="R58" s="100">
        <f>SUM(R5:R57)</f>
        <v>0.1</v>
      </c>
      <c r="S58" s="100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11" priority="2">
      <formula>$B$5&lt;&gt;1</formula>
    </cfRule>
  </conditionalFormatting>
  <conditionalFormatting sqref="B6">
    <cfRule type="expression" dxfId="10" priority="3">
      <formula>B6="Allocation to Model Portfolios needs to equal 100%"</formula>
    </cfRule>
  </conditionalFormatting>
  <conditionalFormatting sqref="B30">
    <cfRule type="expression" dxfId="9" priority="5">
      <formula>B30&lt;&gt;1</formula>
    </cfRule>
  </conditionalFormatting>
  <conditionalFormatting sqref="F7">
    <cfRule type="expression" dxfId="8" priority="1">
      <formula>$F$7&lt;&gt;1</formula>
    </cfRule>
  </conditionalFormatting>
  <conditionalFormatting sqref="I9:I30">
    <cfRule type="expression" dxfId="7" priority="6">
      <formula>J9&gt;0</formula>
    </cfRule>
  </conditionalFormatting>
  <conditionalFormatting sqref="N5:S57">
    <cfRule type="expression" dxfId="6" priority="4">
      <formula>$S5&gt;0</formula>
    </cfRule>
  </conditionalFormatting>
  <hyperlinks>
    <hyperlink ref="S1" r:id="rId1" xr:uid="{D0DCEB9C-D373-7B4F-B93C-83765C5D159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5F123-0A96-F24B-A8A5-97F3CAC07DC0}">
  <sheetPr>
    <pageSetUpPr fitToPage="1"/>
  </sheetPr>
  <dimension ref="A1:AC58"/>
  <sheetViews>
    <sheetView zoomScaleNormal="100" workbookViewId="0">
      <selection activeCell="A5" sqref="A5"/>
    </sheetView>
  </sheetViews>
  <sheetFormatPr baseColWidth="10" defaultColWidth="10.83203125" defaultRowHeight="16" x14ac:dyDescent="0.2"/>
  <cols>
    <col min="1" max="1" width="5.6640625" style="15" customWidth="1"/>
    <col min="2" max="2" width="15.5" style="15" customWidth="1"/>
    <col min="3" max="3" width="10.83203125" style="15"/>
    <col min="4" max="4" width="12.5" style="15" bestFit="1" customWidth="1"/>
    <col min="5" max="5" width="13.33203125" style="15" customWidth="1"/>
    <col min="6" max="7" width="10.83203125" style="15"/>
    <col min="8" max="8" width="12.33203125" style="15" customWidth="1"/>
    <col min="9" max="9" width="10.83203125" style="15"/>
    <col min="10" max="10" width="12.1640625" style="15" customWidth="1"/>
    <col min="11" max="13" width="10.83203125" style="15"/>
    <col min="14" max="14" width="17.83203125" style="15" bestFit="1" customWidth="1"/>
    <col min="15" max="15" width="6" style="15" bestFit="1" customWidth="1"/>
    <col min="16" max="16" width="9.6640625" style="15" bestFit="1" customWidth="1"/>
    <col min="17" max="17" width="10.1640625" style="15" bestFit="1" customWidth="1"/>
    <col min="18" max="18" width="12" style="15" bestFit="1" customWidth="1"/>
    <col min="19" max="19" width="9.6640625" style="15" bestFit="1" customWidth="1"/>
    <col min="20" max="20" width="9.6640625" style="15" customWidth="1"/>
    <col min="21" max="24" width="12.5" style="15" customWidth="1"/>
    <col min="25" max="16384" width="10.83203125" style="15"/>
  </cols>
  <sheetData>
    <row r="1" spans="1:29" ht="24" x14ac:dyDescent="0.3">
      <c r="A1" s="122">
        <v>45658</v>
      </c>
      <c r="B1" s="122"/>
      <c r="C1" s="2" t="s">
        <v>55</v>
      </c>
      <c r="S1" s="41" t="s">
        <v>33</v>
      </c>
    </row>
    <row r="3" spans="1:29" x14ac:dyDescent="0.2">
      <c r="B3" s="59">
        <v>0.9</v>
      </c>
      <c r="C3" s="15" t="s">
        <v>50</v>
      </c>
      <c r="N3" s="61"/>
      <c r="O3" s="62"/>
      <c r="P3" s="63" t="s">
        <v>24</v>
      </c>
      <c r="Q3" s="70" t="s">
        <v>47</v>
      </c>
      <c r="R3" s="70" t="s">
        <v>48</v>
      </c>
      <c r="S3" s="70" t="s">
        <v>49</v>
      </c>
    </row>
    <row r="4" spans="1:29" ht="17" thickBot="1" x14ac:dyDescent="0.25">
      <c r="B4" s="102">
        <v>0.1</v>
      </c>
      <c r="C4" s="15" t="s">
        <v>51</v>
      </c>
      <c r="H4" s="8">
        <v>1000000</v>
      </c>
      <c r="I4" s="15" t="str">
        <f>"Allocation for the month of "&amp;TEXT(EOMONTH(A1,0),"MMMM YYYY")</f>
        <v>Allocation for the month of January 2025</v>
      </c>
      <c r="N4" s="64" t="s">
        <v>24</v>
      </c>
      <c r="O4" s="33" t="s">
        <v>21</v>
      </c>
      <c r="P4" s="65" t="s">
        <v>32</v>
      </c>
      <c r="Q4" s="101" t="s">
        <v>32</v>
      </c>
      <c r="R4" s="101" t="s">
        <v>32</v>
      </c>
      <c r="S4" s="71" t="s">
        <v>32</v>
      </c>
    </row>
    <row r="5" spans="1:29" x14ac:dyDescent="0.2">
      <c r="B5" s="68">
        <f>SUM(B3:B4)</f>
        <v>1</v>
      </c>
      <c r="C5" s="103" t="str">
        <f>IF(B5=1,"","Total must equal 100%")</f>
        <v/>
      </c>
      <c r="N5" s="25" t="s">
        <v>0</v>
      </c>
      <c r="O5" s="15" t="s">
        <v>1</v>
      </c>
      <c r="P5" s="66">
        <v>0.06</v>
      </c>
      <c r="Q5" s="72">
        <f>(SUMIF($B$9:$B$17,$N5,$C$9:$C$17)*$C$7*$P5*$B$3)+(SUMIF($B$9:$B$17,$N5,$D$9:$D$17)*$D$7*$P5*$B$3)+(SUMIF($B$9:$B$17,$N5,$E$9:$E$17)*$E$7*$P5*$B$3)</f>
        <v>6.4799999999999996E-3</v>
      </c>
      <c r="R5" s="72">
        <f>SUMIF($C$21:$C$29,$N5,$B$21:$B$29)*$P5*$B$4</f>
        <v>0</v>
      </c>
      <c r="S5" s="78">
        <f>SUM(Q5:R5)</f>
        <v>6.4799999999999996E-3</v>
      </c>
    </row>
    <row r="6" spans="1:29" ht="21" x14ac:dyDescent="0.25">
      <c r="B6" s="123" t="str">
        <f>IF(SUM(C7:E7)=1,"MODEL PORTFOLIO STRATEGY ALLOCATIONS","Allocation to Model Portfolios needs to equal 100%")</f>
        <v>MODEL PORTFOLIO STRATEGY ALLOCATIONS</v>
      </c>
      <c r="C6" s="123"/>
      <c r="D6" s="123"/>
      <c r="E6" s="123"/>
      <c r="F6" s="123"/>
      <c r="G6" s="14"/>
      <c r="H6" s="124" t="str">
        <f>"ETF Holdings for "&amp;TEXT(EOMONTH(A1,0),"MMMM YYYY")</f>
        <v>ETF Holdings for January 2025</v>
      </c>
      <c r="I6" s="124"/>
      <c r="J6" s="124"/>
      <c r="K6" s="124"/>
      <c r="L6" s="14"/>
      <c r="N6" s="25" t="s">
        <v>0</v>
      </c>
      <c r="O6" s="15" t="s">
        <v>2</v>
      </c>
      <c r="P6" s="26">
        <v>0.06</v>
      </c>
      <c r="Q6" s="72">
        <f t="shared" ref="Q6:Q57" si="0">(SUMIF($B$9:$B$17,$N6,$C$9:$C$17)*$C$7*$P6*$B$3)+(SUMIF($B$9:$B$17,$N6,$D$9:$D$17)*$D$7*$P6*$B$3)+(SUMIF($B$9:$B$17,$N6,$E$9:$E$17)*$E$7*$P6*$B$3)</f>
        <v>6.4799999999999996E-3</v>
      </c>
      <c r="R6" s="72">
        <f t="shared" ref="R6:R57" si="1">SUMIF($C$21:$C$29,$N6,$B$21:$B$29)*$P6*$B$4</f>
        <v>0</v>
      </c>
      <c r="S6" s="78">
        <f t="shared" ref="S6:S45" si="2">SUM(Q6:R6)</f>
        <v>6.4799999999999996E-3</v>
      </c>
    </row>
    <row r="7" spans="1:29" ht="19" x14ac:dyDescent="0.25">
      <c r="B7" s="57" t="s">
        <v>45</v>
      </c>
      <c r="C7" s="59">
        <v>0</v>
      </c>
      <c r="D7" s="59">
        <v>0.6</v>
      </c>
      <c r="E7" s="59">
        <v>0.4</v>
      </c>
      <c r="F7" s="58">
        <f>SUM(C7:E7)</f>
        <v>1</v>
      </c>
      <c r="G7" s="58"/>
      <c r="H7" s="4"/>
      <c r="I7" s="21"/>
      <c r="J7" s="9" t="s">
        <v>19</v>
      </c>
      <c r="K7" s="9" t="s">
        <v>22</v>
      </c>
      <c r="L7" s="58"/>
      <c r="N7" s="25" t="s">
        <v>0</v>
      </c>
      <c r="O7" s="15" t="s">
        <v>3</v>
      </c>
      <c r="P7" s="26">
        <v>0</v>
      </c>
      <c r="Q7" s="72">
        <f t="shared" si="0"/>
        <v>0</v>
      </c>
      <c r="R7" s="72">
        <f t="shared" si="1"/>
        <v>0</v>
      </c>
      <c r="S7" s="78">
        <f t="shared" si="2"/>
        <v>0</v>
      </c>
    </row>
    <row r="8" spans="1:29" ht="20" thickBot="1" x14ac:dyDescent="0.3">
      <c r="B8" s="60" t="s">
        <v>44</v>
      </c>
      <c r="C8" s="9" t="s">
        <v>39</v>
      </c>
      <c r="D8" s="9" t="s">
        <v>40</v>
      </c>
      <c r="E8" s="9" t="s">
        <v>41</v>
      </c>
      <c r="F8" s="70" t="s">
        <v>46</v>
      </c>
      <c r="G8" s="14"/>
      <c r="H8" s="54" t="s">
        <v>20</v>
      </c>
      <c r="I8" s="5" t="s">
        <v>21</v>
      </c>
      <c r="J8" s="10" t="str">
        <f>"for "&amp;TEXT(EOMONTH($A$1,0),"MMMM")</f>
        <v>for January</v>
      </c>
      <c r="K8" s="10" t="str">
        <f>"for "&amp;TEXT(EOMONTH($A$1,0),"MMMM")</f>
        <v>for January</v>
      </c>
      <c r="L8" s="14"/>
      <c r="N8" s="25" t="s">
        <v>0</v>
      </c>
      <c r="O8" s="15" t="s">
        <v>4</v>
      </c>
      <c r="P8" s="26">
        <v>0</v>
      </c>
      <c r="Q8" s="72">
        <f t="shared" si="0"/>
        <v>0</v>
      </c>
      <c r="R8" s="72">
        <f t="shared" si="1"/>
        <v>0</v>
      </c>
      <c r="S8" s="78">
        <f t="shared" si="2"/>
        <v>0</v>
      </c>
      <c r="T8" s="14"/>
    </row>
    <row r="9" spans="1:29" x14ac:dyDescent="0.2">
      <c r="B9" s="15" t="s">
        <v>0</v>
      </c>
      <c r="C9" s="53">
        <f>1/3</f>
        <v>0.33333333333333331</v>
      </c>
      <c r="D9" s="53">
        <v>0.2</v>
      </c>
      <c r="E9" s="53"/>
      <c r="F9" s="83">
        <f t="shared" ref="F9:F17" si="3">$C$7*C9+$D$7*D9+$E$7*E9</f>
        <v>0.12</v>
      </c>
      <c r="G9" s="85"/>
      <c r="H9" s="42">
        <v>91.78</v>
      </c>
      <c r="I9" s="43" t="s">
        <v>13</v>
      </c>
      <c r="J9" s="44">
        <f t="shared" ref="J9:J30" si="4">ROUNDDOWN((SUMIF($O:$O,$I9,$S:$S)*$H$4)/H9,0)</f>
        <v>588</v>
      </c>
      <c r="K9" s="45">
        <f t="shared" ref="K9:K30" si="5">IF(J9="","",J9*H9)</f>
        <v>53966.64</v>
      </c>
      <c r="L9" s="116">
        <f t="shared" ref="L9" si="6">IF(K9/$K$31&lt;&gt;0,K9/$K$31,"")</f>
        <v>5.4012509583638811E-2</v>
      </c>
      <c r="N9" s="25" t="s">
        <v>0</v>
      </c>
      <c r="O9" s="15" t="s">
        <v>5</v>
      </c>
      <c r="P9" s="26">
        <v>0</v>
      </c>
      <c r="Q9" s="72">
        <f t="shared" si="0"/>
        <v>0</v>
      </c>
      <c r="R9" s="72">
        <f t="shared" si="1"/>
        <v>0</v>
      </c>
      <c r="S9" s="78">
        <f t="shared" si="2"/>
        <v>0</v>
      </c>
      <c r="T9" s="13"/>
    </row>
    <row r="10" spans="1:29" x14ac:dyDescent="0.2">
      <c r="B10" s="55" t="s">
        <v>25</v>
      </c>
      <c r="C10" s="56">
        <f t="shared" ref="C10:C11" si="7">1/3</f>
        <v>0.33333333333333331</v>
      </c>
      <c r="D10" s="56"/>
      <c r="E10" s="56"/>
      <c r="F10" s="84">
        <f t="shared" si="3"/>
        <v>0</v>
      </c>
      <c r="G10" s="85"/>
      <c r="H10" s="3">
        <v>73.599999999999994</v>
      </c>
      <c r="I10" s="22" t="s">
        <v>54</v>
      </c>
      <c r="J10" s="1">
        <f t="shared" si="4"/>
        <v>635</v>
      </c>
      <c r="K10" s="7">
        <f t="shared" si="5"/>
        <v>46736</v>
      </c>
      <c r="L10" s="116">
        <f>IF(K10/$K$31&lt;&gt;0,K10/$K$31,"")</f>
        <v>4.677572381569324E-2</v>
      </c>
      <c r="N10" s="25" t="s">
        <v>0</v>
      </c>
      <c r="O10" s="15" t="s">
        <v>6</v>
      </c>
      <c r="P10" s="26">
        <v>0.06</v>
      </c>
      <c r="Q10" s="72">
        <f t="shared" si="0"/>
        <v>6.4799999999999996E-3</v>
      </c>
      <c r="R10" s="72">
        <f t="shared" si="1"/>
        <v>0</v>
      </c>
      <c r="S10" s="78">
        <f t="shared" si="2"/>
        <v>6.4799999999999996E-3</v>
      </c>
      <c r="T10" s="6"/>
    </row>
    <row r="11" spans="1:29" x14ac:dyDescent="0.2">
      <c r="B11" s="15" t="s">
        <v>43</v>
      </c>
      <c r="C11" s="53">
        <f t="shared" si="7"/>
        <v>0.33333333333333331</v>
      </c>
      <c r="D11" s="53"/>
      <c r="E11" s="53"/>
      <c r="F11" s="83">
        <f t="shared" si="3"/>
        <v>0</v>
      </c>
      <c r="G11" s="85"/>
      <c r="H11" s="42">
        <v>27.21</v>
      </c>
      <c r="I11" s="43" t="s">
        <v>37</v>
      </c>
      <c r="J11" s="44">
        <f t="shared" si="4"/>
        <v>4366</v>
      </c>
      <c r="K11" s="45">
        <f t="shared" si="5"/>
        <v>118798.86</v>
      </c>
      <c r="L11" s="116">
        <f t="shared" ref="L11:L31" si="8">IF(K11/$K$31&lt;&gt;0,K11/$K$31,"")</f>
        <v>0.11889983449544692</v>
      </c>
      <c r="N11" s="25" t="s">
        <v>0</v>
      </c>
      <c r="O11" s="15" t="s">
        <v>23</v>
      </c>
      <c r="P11" s="26">
        <v>0</v>
      </c>
      <c r="Q11" s="72">
        <f t="shared" si="0"/>
        <v>0</v>
      </c>
      <c r="R11" s="72">
        <f t="shared" si="1"/>
        <v>0</v>
      </c>
      <c r="S11" s="78">
        <f t="shared" si="2"/>
        <v>0</v>
      </c>
      <c r="T11" s="6"/>
    </row>
    <row r="12" spans="1:29" x14ac:dyDescent="0.2">
      <c r="B12" s="55" t="s">
        <v>29</v>
      </c>
      <c r="C12" s="56"/>
      <c r="D12" s="56">
        <v>0.3</v>
      </c>
      <c r="E12" s="56"/>
      <c r="F12" s="84">
        <f t="shared" si="3"/>
        <v>0.18</v>
      </c>
      <c r="G12" s="85"/>
      <c r="H12" s="3">
        <v>80.040000000000006</v>
      </c>
      <c r="I12" s="22" t="s">
        <v>8</v>
      </c>
      <c r="J12" s="1">
        <f t="shared" si="4"/>
        <v>0</v>
      </c>
      <c r="K12" s="7">
        <f t="shared" si="5"/>
        <v>0</v>
      </c>
      <c r="L12" s="116" t="str">
        <f t="shared" si="8"/>
        <v/>
      </c>
      <c r="N12" s="25" t="s">
        <v>0</v>
      </c>
      <c r="O12" s="15" t="s">
        <v>7</v>
      </c>
      <c r="P12" s="26">
        <v>0</v>
      </c>
      <c r="Q12" s="72">
        <f t="shared" si="0"/>
        <v>0</v>
      </c>
      <c r="R12" s="72">
        <f t="shared" si="1"/>
        <v>0</v>
      </c>
      <c r="S12" s="78">
        <f t="shared" si="2"/>
        <v>0</v>
      </c>
      <c r="T12" s="6"/>
      <c r="AC12" s="16"/>
    </row>
    <row r="13" spans="1:29" x14ac:dyDescent="0.2">
      <c r="B13" s="15" t="s">
        <v>53</v>
      </c>
      <c r="C13" s="53"/>
      <c r="D13" s="53"/>
      <c r="E13" s="53">
        <v>0.2</v>
      </c>
      <c r="F13" s="83">
        <f t="shared" si="3"/>
        <v>8.0000000000000016E-2</v>
      </c>
      <c r="G13" s="85"/>
      <c r="H13" s="42">
        <v>332.53</v>
      </c>
      <c r="I13" s="43" t="s">
        <v>1</v>
      </c>
      <c r="J13" s="44">
        <f t="shared" si="4"/>
        <v>1545</v>
      </c>
      <c r="K13" s="45">
        <f t="shared" si="5"/>
        <v>513758.85</v>
      </c>
      <c r="L13" s="116">
        <f t="shared" si="8"/>
        <v>0.51419552540799751</v>
      </c>
      <c r="N13" s="25" t="s">
        <v>0</v>
      </c>
      <c r="O13" s="15" t="s">
        <v>8</v>
      </c>
      <c r="P13" s="26">
        <v>0</v>
      </c>
      <c r="Q13" s="72">
        <f t="shared" si="0"/>
        <v>0</v>
      </c>
      <c r="R13" s="72">
        <f t="shared" si="1"/>
        <v>0</v>
      </c>
      <c r="S13" s="78">
        <f t="shared" si="2"/>
        <v>0</v>
      </c>
      <c r="T13" s="6"/>
      <c r="AC13" s="16"/>
    </row>
    <row r="14" spans="1:29" x14ac:dyDescent="0.2">
      <c r="B14" s="55" t="s">
        <v>42</v>
      </c>
      <c r="C14" s="56"/>
      <c r="D14" s="56">
        <v>0.3</v>
      </c>
      <c r="E14" s="56"/>
      <c r="F14" s="84">
        <f t="shared" si="3"/>
        <v>0.18</v>
      </c>
      <c r="G14" s="85"/>
      <c r="H14" s="3">
        <v>135.27000000000001</v>
      </c>
      <c r="I14" s="22" t="s">
        <v>36</v>
      </c>
      <c r="J14" s="1">
        <f t="shared" si="4"/>
        <v>739</v>
      </c>
      <c r="K14" s="7">
        <f t="shared" si="5"/>
        <v>99964.530000000013</v>
      </c>
      <c r="L14" s="116">
        <f t="shared" si="8"/>
        <v>0.10004949603401193</v>
      </c>
      <c r="N14" s="25" t="s">
        <v>0</v>
      </c>
      <c r="O14" s="15" t="s">
        <v>9</v>
      </c>
      <c r="P14" s="26">
        <v>0</v>
      </c>
      <c r="Q14" s="72">
        <f t="shared" si="0"/>
        <v>0</v>
      </c>
      <c r="R14" s="72">
        <f t="shared" si="1"/>
        <v>0</v>
      </c>
      <c r="S14" s="78">
        <f t="shared" si="2"/>
        <v>0</v>
      </c>
      <c r="T14" s="6"/>
      <c r="AC14" s="16"/>
    </row>
    <row r="15" spans="1:29" x14ac:dyDescent="0.2">
      <c r="B15" s="15" t="s">
        <v>26</v>
      </c>
      <c r="C15" s="53"/>
      <c r="D15" s="53">
        <v>0.2</v>
      </c>
      <c r="E15" s="53"/>
      <c r="F15" s="83">
        <f t="shared" si="3"/>
        <v>0.12</v>
      </c>
      <c r="G15" s="85"/>
      <c r="H15" s="42">
        <v>95.47</v>
      </c>
      <c r="I15" s="43" t="s">
        <v>3</v>
      </c>
      <c r="J15" s="44">
        <f t="shared" si="4"/>
        <v>0</v>
      </c>
      <c r="K15" s="45">
        <f t="shared" si="5"/>
        <v>0</v>
      </c>
      <c r="L15" s="116" t="str">
        <f t="shared" si="8"/>
        <v/>
      </c>
      <c r="N15" s="25" t="s">
        <v>0</v>
      </c>
      <c r="O15" s="15" t="s">
        <v>10</v>
      </c>
      <c r="P15" s="26">
        <v>0</v>
      </c>
      <c r="Q15" s="72">
        <f t="shared" si="0"/>
        <v>0</v>
      </c>
      <c r="R15" s="72">
        <f t="shared" si="1"/>
        <v>0</v>
      </c>
      <c r="S15" s="78">
        <f t="shared" si="2"/>
        <v>0</v>
      </c>
      <c r="T15" s="6"/>
      <c r="AC15" s="16"/>
    </row>
    <row r="16" spans="1:29" x14ac:dyDescent="0.2">
      <c r="B16" s="55" t="s">
        <v>31</v>
      </c>
      <c r="C16" s="56"/>
      <c r="D16" s="56"/>
      <c r="E16" s="56">
        <v>0.6</v>
      </c>
      <c r="F16" s="84">
        <f t="shared" si="3"/>
        <v>0.24</v>
      </c>
      <c r="G16" s="85"/>
      <c r="H16" s="3">
        <v>140.15</v>
      </c>
      <c r="I16" s="22" t="s">
        <v>15</v>
      </c>
      <c r="J16" s="1">
        <f t="shared" si="4"/>
        <v>0</v>
      </c>
      <c r="K16" s="7">
        <f t="shared" si="5"/>
        <v>0</v>
      </c>
      <c r="L16" s="116" t="str">
        <f t="shared" si="8"/>
        <v/>
      </c>
      <c r="N16" s="25" t="s">
        <v>0</v>
      </c>
      <c r="O16" s="15" t="s">
        <v>11</v>
      </c>
      <c r="P16" s="26">
        <v>0.82</v>
      </c>
      <c r="Q16" s="72">
        <f t="shared" si="0"/>
        <v>8.8559999999999986E-2</v>
      </c>
      <c r="R16" s="72">
        <f t="shared" si="1"/>
        <v>0</v>
      </c>
      <c r="S16" s="78">
        <f t="shared" si="2"/>
        <v>8.8559999999999986E-2</v>
      </c>
      <c r="T16" s="6"/>
      <c r="AC16" s="16"/>
    </row>
    <row r="17" spans="2:29" x14ac:dyDescent="0.2">
      <c r="B17" s="15" t="s">
        <v>38</v>
      </c>
      <c r="C17" s="43"/>
      <c r="D17" s="43"/>
      <c r="E17" s="53">
        <v>0.2</v>
      </c>
      <c r="F17" s="114">
        <f t="shared" si="3"/>
        <v>8.0000000000000016E-2</v>
      </c>
      <c r="G17" s="68"/>
      <c r="H17" s="42">
        <v>102.31</v>
      </c>
      <c r="I17" s="43" t="s">
        <v>7</v>
      </c>
      <c r="J17" s="44">
        <f t="shared" si="4"/>
        <v>0</v>
      </c>
      <c r="K17" s="45">
        <f t="shared" si="5"/>
        <v>0</v>
      </c>
      <c r="L17" s="117" t="str">
        <f t="shared" si="8"/>
        <v/>
      </c>
      <c r="N17" s="25" t="s">
        <v>0</v>
      </c>
      <c r="O17" s="15" t="s">
        <v>12</v>
      </c>
      <c r="P17" s="26">
        <v>0</v>
      </c>
      <c r="Q17" s="72">
        <f t="shared" si="0"/>
        <v>0</v>
      </c>
      <c r="R17" s="72">
        <f t="shared" si="1"/>
        <v>0</v>
      </c>
      <c r="S17" s="78">
        <f t="shared" si="2"/>
        <v>0</v>
      </c>
      <c r="T17" s="6"/>
      <c r="AC17" s="16"/>
    </row>
    <row r="18" spans="2:29" x14ac:dyDescent="0.2">
      <c r="F18" s="68">
        <f>SUM(F9:F17)</f>
        <v>1</v>
      </c>
      <c r="H18" s="3">
        <v>110.55</v>
      </c>
      <c r="I18" s="22" t="s">
        <v>9</v>
      </c>
      <c r="J18" s="1">
        <f t="shared" si="4"/>
        <v>0</v>
      </c>
      <c r="K18" s="7">
        <f t="shared" si="5"/>
        <v>0</v>
      </c>
      <c r="L18" s="117" t="str">
        <f t="shared" si="8"/>
        <v/>
      </c>
      <c r="N18" s="27" t="s">
        <v>0</v>
      </c>
      <c r="O18" s="28" t="s">
        <v>13</v>
      </c>
      <c r="P18" s="29">
        <f>1-SUM(P5:P17)</f>
        <v>0</v>
      </c>
      <c r="Q18" s="73">
        <f t="shared" si="0"/>
        <v>0</v>
      </c>
      <c r="R18" s="73">
        <f t="shared" si="1"/>
        <v>0</v>
      </c>
      <c r="S18" s="79">
        <f t="shared" si="2"/>
        <v>0</v>
      </c>
      <c r="T18" s="6"/>
    </row>
    <row r="19" spans="2:29" ht="19" x14ac:dyDescent="0.25">
      <c r="G19" s="86"/>
      <c r="H19" s="42">
        <v>13.4</v>
      </c>
      <c r="I19" s="43" t="s">
        <v>23</v>
      </c>
      <c r="J19" s="44">
        <f t="shared" si="4"/>
        <v>0</v>
      </c>
      <c r="K19" s="45">
        <f t="shared" si="5"/>
        <v>0</v>
      </c>
      <c r="L19" s="118" t="str">
        <f t="shared" si="8"/>
        <v/>
      </c>
      <c r="N19" s="119" t="s">
        <v>25</v>
      </c>
      <c r="O19" s="46" t="s">
        <v>1</v>
      </c>
      <c r="P19" s="120">
        <f>2/6</f>
        <v>0.33333333333333331</v>
      </c>
      <c r="Q19" s="104">
        <f t="shared" si="0"/>
        <v>0</v>
      </c>
      <c r="R19" s="104">
        <f t="shared" si="1"/>
        <v>0</v>
      </c>
      <c r="S19" s="105">
        <f t="shared" si="2"/>
        <v>0</v>
      </c>
      <c r="T19" s="6"/>
    </row>
    <row r="20" spans="2:29" ht="19" x14ac:dyDescent="0.25">
      <c r="B20" s="23" t="s">
        <v>52</v>
      </c>
      <c r="C20" s="23"/>
      <c r="D20" s="23"/>
      <c r="E20" s="23"/>
      <c r="F20" s="23"/>
      <c r="H20" s="3">
        <v>509.74</v>
      </c>
      <c r="I20" s="22" t="s">
        <v>2</v>
      </c>
      <c r="J20" s="1">
        <f t="shared" si="4"/>
        <v>12</v>
      </c>
      <c r="K20" s="7">
        <f t="shared" si="5"/>
        <v>6116.88</v>
      </c>
      <c r="L20" s="116">
        <f t="shared" si="8"/>
        <v>6.12207911446717E-3</v>
      </c>
      <c r="N20" s="30" t="s">
        <v>25</v>
      </c>
      <c r="O20" s="15" t="s">
        <v>15</v>
      </c>
      <c r="P20" s="26">
        <v>0</v>
      </c>
      <c r="Q20" s="72">
        <f t="shared" si="0"/>
        <v>0</v>
      </c>
      <c r="R20" s="72">
        <f t="shared" si="1"/>
        <v>0</v>
      </c>
      <c r="S20" s="78">
        <f t="shared" si="2"/>
        <v>0</v>
      </c>
      <c r="T20" s="6"/>
    </row>
    <row r="21" spans="2:29" x14ac:dyDescent="0.2">
      <c r="B21" s="34">
        <v>0</v>
      </c>
      <c r="C21" s="35" t="s">
        <v>0</v>
      </c>
      <c r="H21" s="42">
        <v>25.4</v>
      </c>
      <c r="I21" s="43" t="s">
        <v>6</v>
      </c>
      <c r="J21" s="44">
        <f t="shared" si="4"/>
        <v>2806</v>
      </c>
      <c r="K21" s="45">
        <f t="shared" si="5"/>
        <v>71272.399999999994</v>
      </c>
      <c r="L21" s="116">
        <f t="shared" si="8"/>
        <v>7.1332978818932177E-2</v>
      </c>
      <c r="N21" s="30" t="s">
        <v>25</v>
      </c>
      <c r="O21" s="15" t="s">
        <v>16</v>
      </c>
      <c r="P21" s="26">
        <v>0</v>
      </c>
      <c r="Q21" s="72">
        <f t="shared" si="0"/>
        <v>0</v>
      </c>
      <c r="R21" s="72">
        <f t="shared" si="1"/>
        <v>0</v>
      </c>
      <c r="S21" s="78">
        <f t="shared" si="2"/>
        <v>0</v>
      </c>
      <c r="T21" s="6"/>
    </row>
    <row r="22" spans="2:29" x14ac:dyDescent="0.2">
      <c r="B22" s="34">
        <v>0</v>
      </c>
      <c r="C22" s="36" t="s">
        <v>25</v>
      </c>
      <c r="H22" s="3">
        <v>98.07</v>
      </c>
      <c r="I22" s="22" t="s">
        <v>27</v>
      </c>
      <c r="J22" s="1">
        <f t="shared" si="4"/>
        <v>0</v>
      </c>
      <c r="K22" s="7">
        <f t="shared" si="5"/>
        <v>0</v>
      </c>
      <c r="L22" s="117" t="str">
        <f t="shared" si="8"/>
        <v/>
      </c>
      <c r="N22" s="52" t="s">
        <v>25</v>
      </c>
      <c r="O22" s="46" t="s">
        <v>6</v>
      </c>
      <c r="P22" s="50">
        <f>1/6</f>
        <v>0.16666666666666666</v>
      </c>
      <c r="Q22" s="104">
        <f t="shared" si="0"/>
        <v>0</v>
      </c>
      <c r="R22" s="104">
        <f t="shared" si="1"/>
        <v>0</v>
      </c>
      <c r="S22" s="105">
        <f t="shared" si="2"/>
        <v>0</v>
      </c>
    </row>
    <row r="23" spans="2:29" x14ac:dyDescent="0.2">
      <c r="B23" s="34">
        <v>0</v>
      </c>
      <c r="C23" s="37" t="s">
        <v>26</v>
      </c>
      <c r="H23" s="42">
        <v>93.97</v>
      </c>
      <c r="I23" s="43" t="s">
        <v>10</v>
      </c>
      <c r="J23" s="44">
        <f t="shared" si="4"/>
        <v>0</v>
      </c>
      <c r="K23" s="45">
        <f t="shared" si="5"/>
        <v>0</v>
      </c>
      <c r="L23" s="117" t="str">
        <f t="shared" si="8"/>
        <v/>
      </c>
      <c r="N23" s="30" t="s">
        <v>25</v>
      </c>
      <c r="O23" s="15" t="s">
        <v>35</v>
      </c>
      <c r="P23" s="26">
        <v>0</v>
      </c>
      <c r="Q23" s="72">
        <f t="shared" si="0"/>
        <v>0</v>
      </c>
      <c r="R23" s="72">
        <f t="shared" si="1"/>
        <v>0</v>
      </c>
      <c r="S23" s="78">
        <f t="shared" si="2"/>
        <v>0</v>
      </c>
    </row>
    <row r="24" spans="2:29" x14ac:dyDescent="0.2">
      <c r="B24" s="34">
        <v>0</v>
      </c>
      <c r="C24" s="38" t="s">
        <v>18</v>
      </c>
      <c r="H24" s="3">
        <v>97.05</v>
      </c>
      <c r="I24" s="22" t="s">
        <v>17</v>
      </c>
      <c r="J24" s="1">
        <f t="shared" si="4"/>
        <v>0</v>
      </c>
      <c r="K24" s="7">
        <f t="shared" si="5"/>
        <v>0</v>
      </c>
      <c r="L24" s="117" t="str">
        <f t="shared" si="8"/>
        <v/>
      </c>
      <c r="N24" s="51" t="s">
        <v>25</v>
      </c>
      <c r="O24" s="48" t="s">
        <v>13</v>
      </c>
      <c r="P24" s="47">
        <f>1-SUM(P19:P23)</f>
        <v>0.5</v>
      </c>
      <c r="Q24" s="106">
        <f t="shared" si="0"/>
        <v>0</v>
      </c>
      <c r="R24" s="106">
        <f t="shared" si="1"/>
        <v>0</v>
      </c>
      <c r="S24" s="107">
        <f t="shared" si="2"/>
        <v>0</v>
      </c>
    </row>
    <row r="25" spans="2:29" x14ac:dyDescent="0.2">
      <c r="B25" s="34">
        <v>1</v>
      </c>
      <c r="C25" s="17" t="s">
        <v>28</v>
      </c>
      <c r="H25" s="42">
        <v>78.650000000000006</v>
      </c>
      <c r="I25" s="43" t="s">
        <v>35</v>
      </c>
      <c r="J25" s="44">
        <f t="shared" si="4"/>
        <v>0</v>
      </c>
      <c r="K25" s="45">
        <f t="shared" si="5"/>
        <v>0</v>
      </c>
      <c r="L25" s="117" t="str">
        <f t="shared" si="8"/>
        <v/>
      </c>
      <c r="N25" s="31" t="s">
        <v>26</v>
      </c>
      <c r="O25" s="15" t="s">
        <v>1</v>
      </c>
      <c r="P25" s="26">
        <f>2/6</f>
        <v>0.33333333333333331</v>
      </c>
      <c r="Q25" s="72">
        <f t="shared" si="0"/>
        <v>3.5999999999999997E-2</v>
      </c>
      <c r="R25" s="72">
        <f t="shared" si="1"/>
        <v>0</v>
      </c>
      <c r="S25" s="78">
        <f t="shared" si="2"/>
        <v>3.5999999999999997E-2</v>
      </c>
    </row>
    <row r="26" spans="2:29" x14ac:dyDescent="0.2">
      <c r="B26" s="34">
        <v>0</v>
      </c>
      <c r="C26" s="18" t="s">
        <v>29</v>
      </c>
      <c r="H26" s="3">
        <v>59.03</v>
      </c>
      <c r="I26" s="22" t="s">
        <v>12</v>
      </c>
      <c r="J26" s="1">
        <f t="shared" si="4"/>
        <v>0</v>
      </c>
      <c r="K26" s="7">
        <f t="shared" si="5"/>
        <v>0</v>
      </c>
      <c r="L26" s="117" t="str">
        <f t="shared" si="8"/>
        <v/>
      </c>
      <c r="N26" s="31" t="s">
        <v>26</v>
      </c>
      <c r="O26" s="15" t="s">
        <v>27</v>
      </c>
      <c r="P26" s="26">
        <v>0</v>
      </c>
      <c r="Q26" s="72">
        <f t="shared" si="0"/>
        <v>0</v>
      </c>
      <c r="R26" s="72">
        <f t="shared" si="1"/>
        <v>0</v>
      </c>
      <c r="S26" s="78">
        <f t="shared" si="2"/>
        <v>0</v>
      </c>
    </row>
    <row r="27" spans="2:29" x14ac:dyDescent="0.2">
      <c r="B27" s="34">
        <v>0</v>
      </c>
      <c r="C27" s="19" t="s">
        <v>30</v>
      </c>
      <c r="H27" s="42">
        <v>66</v>
      </c>
      <c r="I27" s="43" t="s">
        <v>5</v>
      </c>
      <c r="J27" s="44">
        <f t="shared" si="4"/>
        <v>0</v>
      </c>
      <c r="K27" s="45">
        <f t="shared" si="5"/>
        <v>0</v>
      </c>
      <c r="L27" s="117" t="str">
        <f t="shared" si="8"/>
        <v/>
      </c>
      <c r="N27" s="31" t="s">
        <v>26</v>
      </c>
      <c r="O27" s="15" t="s">
        <v>15</v>
      </c>
      <c r="P27" s="26">
        <f>P20</f>
        <v>0</v>
      </c>
      <c r="Q27" s="72">
        <f t="shared" si="0"/>
        <v>0</v>
      </c>
      <c r="R27" s="72">
        <f t="shared" si="1"/>
        <v>0</v>
      </c>
      <c r="S27" s="78">
        <f t="shared" si="2"/>
        <v>0</v>
      </c>
    </row>
    <row r="28" spans="2:29" x14ac:dyDescent="0.2">
      <c r="B28" s="34">
        <v>0</v>
      </c>
      <c r="C28" s="20" t="s">
        <v>31</v>
      </c>
      <c r="H28" s="3">
        <v>58.44</v>
      </c>
      <c r="I28" s="22" t="s">
        <v>11</v>
      </c>
      <c r="J28" s="1">
        <f t="shared" si="4"/>
        <v>1515</v>
      </c>
      <c r="K28" s="7">
        <f t="shared" si="5"/>
        <v>88536.599999999991</v>
      </c>
      <c r="L28" s="116">
        <f t="shared" si="8"/>
        <v>8.8611852729812257E-2</v>
      </c>
      <c r="N28" s="31" t="s">
        <v>26</v>
      </c>
      <c r="O28" s="15" t="s">
        <v>16</v>
      </c>
      <c r="P28" s="26">
        <f>P21</f>
        <v>0</v>
      </c>
      <c r="Q28" s="72">
        <f t="shared" si="0"/>
        <v>0</v>
      </c>
      <c r="R28" s="72">
        <f t="shared" si="1"/>
        <v>0</v>
      </c>
      <c r="S28" s="78">
        <f t="shared" si="2"/>
        <v>0</v>
      </c>
    </row>
    <row r="29" spans="2:29" x14ac:dyDescent="0.2">
      <c r="B29" s="39">
        <v>0</v>
      </c>
      <c r="C29" s="40" t="s">
        <v>38</v>
      </c>
      <c r="H29" s="42">
        <v>75.39</v>
      </c>
      <c r="I29" s="43" t="s">
        <v>4</v>
      </c>
      <c r="J29" s="44">
        <f t="shared" si="4"/>
        <v>0</v>
      </c>
      <c r="K29" s="45">
        <f t="shared" si="5"/>
        <v>0</v>
      </c>
      <c r="L29" s="117" t="str">
        <f t="shared" si="8"/>
        <v/>
      </c>
      <c r="N29" s="31" t="s">
        <v>26</v>
      </c>
      <c r="O29" s="15" t="s">
        <v>6</v>
      </c>
      <c r="P29" s="26">
        <f>1/6</f>
        <v>0.16666666666666666</v>
      </c>
      <c r="Q29" s="72">
        <f t="shared" si="0"/>
        <v>1.7999999999999999E-2</v>
      </c>
      <c r="R29" s="72">
        <f t="shared" si="1"/>
        <v>0</v>
      </c>
      <c r="S29" s="78">
        <f t="shared" si="2"/>
        <v>1.7999999999999999E-2</v>
      </c>
    </row>
    <row r="30" spans="2:29" x14ac:dyDescent="0.2">
      <c r="B30" s="69">
        <f>SUM(B21:B29)</f>
        <v>1</v>
      </c>
      <c r="C30" s="103" t="str">
        <f>IF(B30=1,"","Total must equal 100%")</f>
        <v/>
      </c>
      <c r="H30" s="3">
        <v>61.71</v>
      </c>
      <c r="I30" s="22" t="s">
        <v>16</v>
      </c>
      <c r="J30" s="1">
        <f t="shared" si="4"/>
        <v>0</v>
      </c>
      <c r="K30" s="7">
        <f t="shared" si="5"/>
        <v>0</v>
      </c>
      <c r="L30" s="117" t="str">
        <f t="shared" si="8"/>
        <v/>
      </c>
      <c r="N30" s="31" t="s">
        <v>26</v>
      </c>
      <c r="O30" s="15" t="str">
        <f>O23</f>
        <v>VCSH</v>
      </c>
      <c r="P30" s="26">
        <f t="shared" ref="P30" si="9">P23</f>
        <v>0</v>
      </c>
      <c r="Q30" s="72">
        <f t="shared" si="0"/>
        <v>0</v>
      </c>
      <c r="R30" s="72">
        <f t="shared" si="1"/>
        <v>0</v>
      </c>
      <c r="S30" s="78">
        <f t="shared" si="2"/>
        <v>0</v>
      </c>
    </row>
    <row r="31" spans="2:29" x14ac:dyDescent="0.2">
      <c r="J31" s="11" t="s">
        <v>14</v>
      </c>
      <c r="K31" s="12">
        <f>SUM(K9:K30)</f>
        <v>999150.76</v>
      </c>
      <c r="L31" s="115">
        <f t="shared" si="8"/>
        <v>1</v>
      </c>
      <c r="N31" s="87" t="s">
        <v>26</v>
      </c>
      <c r="O31" s="28" t="str">
        <f>O24</f>
        <v>BIL</v>
      </c>
      <c r="P31" s="29">
        <f>1-SUM(P25:P30)</f>
        <v>0.5</v>
      </c>
      <c r="Q31" s="73">
        <f t="shared" si="0"/>
        <v>5.3999999999999999E-2</v>
      </c>
      <c r="R31" s="73">
        <f t="shared" si="1"/>
        <v>0</v>
      </c>
      <c r="S31" s="79">
        <f t="shared" si="2"/>
        <v>5.3999999999999999E-2</v>
      </c>
    </row>
    <row r="32" spans="2:29" x14ac:dyDescent="0.2">
      <c r="N32" s="108" t="s">
        <v>18</v>
      </c>
      <c r="O32" s="109" t="s">
        <v>1</v>
      </c>
      <c r="P32" s="110">
        <f>P25</f>
        <v>0.33333333333333331</v>
      </c>
      <c r="Q32" s="111">
        <f t="shared" si="0"/>
        <v>0</v>
      </c>
      <c r="R32" s="111">
        <f t="shared" si="1"/>
        <v>0</v>
      </c>
      <c r="S32" s="112">
        <f t="shared" si="2"/>
        <v>0</v>
      </c>
    </row>
    <row r="33" spans="2:19" x14ac:dyDescent="0.2">
      <c r="N33" s="32" t="s">
        <v>18</v>
      </c>
      <c r="O33" s="15" t="s">
        <v>17</v>
      </c>
      <c r="P33" s="26">
        <v>0</v>
      </c>
      <c r="Q33" s="72">
        <f t="shared" si="0"/>
        <v>0</v>
      </c>
      <c r="R33" s="72">
        <f t="shared" si="1"/>
        <v>0</v>
      </c>
      <c r="S33" s="78">
        <f t="shared" si="2"/>
        <v>0</v>
      </c>
    </row>
    <row r="34" spans="2:19" x14ac:dyDescent="0.2">
      <c r="N34" s="32" t="s">
        <v>18</v>
      </c>
      <c r="O34" s="15" t="s">
        <v>15</v>
      </c>
      <c r="P34" s="26">
        <f t="shared" ref="P34:P37" si="10">P27</f>
        <v>0</v>
      </c>
      <c r="Q34" s="72">
        <f t="shared" si="0"/>
        <v>0</v>
      </c>
      <c r="R34" s="72">
        <f t="shared" si="1"/>
        <v>0</v>
      </c>
      <c r="S34" s="78">
        <f t="shared" si="2"/>
        <v>0</v>
      </c>
    </row>
    <row r="35" spans="2:19" x14ac:dyDescent="0.2">
      <c r="N35" s="32" t="s">
        <v>18</v>
      </c>
      <c r="O35" s="15" t="s">
        <v>16</v>
      </c>
      <c r="P35" s="26">
        <f>P21</f>
        <v>0</v>
      </c>
      <c r="Q35" s="72">
        <f t="shared" si="0"/>
        <v>0</v>
      </c>
      <c r="R35" s="72">
        <f t="shared" si="1"/>
        <v>0</v>
      </c>
      <c r="S35" s="78">
        <f t="shared" si="2"/>
        <v>0</v>
      </c>
    </row>
    <row r="36" spans="2:19" x14ac:dyDescent="0.2">
      <c r="B36" s="13" t="s">
        <v>34</v>
      </c>
      <c r="N36" s="113" t="s">
        <v>18</v>
      </c>
      <c r="O36" s="46" t="s">
        <v>6</v>
      </c>
      <c r="P36" s="50">
        <f>1/6</f>
        <v>0.16666666666666666</v>
      </c>
      <c r="Q36" s="104">
        <f t="shared" si="0"/>
        <v>0</v>
      </c>
      <c r="R36" s="104">
        <f t="shared" si="1"/>
        <v>0</v>
      </c>
      <c r="S36" s="105">
        <f t="shared" si="2"/>
        <v>0</v>
      </c>
    </row>
    <row r="37" spans="2:19" x14ac:dyDescent="0.2">
      <c r="B37" s="15" t="s">
        <v>57</v>
      </c>
      <c r="N37" s="32" t="s">
        <v>18</v>
      </c>
      <c r="O37" s="15" t="str">
        <f>O23</f>
        <v>VCSH</v>
      </c>
      <c r="P37" s="26">
        <f t="shared" si="10"/>
        <v>0</v>
      </c>
      <c r="Q37" s="72">
        <f t="shared" si="0"/>
        <v>0</v>
      </c>
      <c r="R37" s="72">
        <f t="shared" si="1"/>
        <v>0</v>
      </c>
      <c r="S37" s="78">
        <f t="shared" si="2"/>
        <v>0</v>
      </c>
    </row>
    <row r="38" spans="2:19" x14ac:dyDescent="0.2">
      <c r="B38" s="15" t="s">
        <v>58</v>
      </c>
      <c r="N38" s="49" t="s">
        <v>18</v>
      </c>
      <c r="O38" s="48" t="str">
        <f>O24</f>
        <v>BIL</v>
      </c>
      <c r="P38" s="47">
        <f>1-SUM(P32:P37)</f>
        <v>0.5</v>
      </c>
      <c r="Q38" s="106">
        <f t="shared" si="0"/>
        <v>0</v>
      </c>
      <c r="R38" s="106">
        <f t="shared" si="1"/>
        <v>0</v>
      </c>
      <c r="S38" s="107">
        <f t="shared" si="2"/>
        <v>0</v>
      </c>
    </row>
    <row r="39" spans="2:19" ht="14" customHeight="1" x14ac:dyDescent="0.2">
      <c r="B39" s="15" t="s">
        <v>59</v>
      </c>
      <c r="N39" s="88" t="s">
        <v>28</v>
      </c>
      <c r="O39" s="15" t="s">
        <v>36</v>
      </c>
      <c r="P39" s="26">
        <v>1</v>
      </c>
      <c r="Q39" s="72">
        <f t="shared" si="0"/>
        <v>0</v>
      </c>
      <c r="R39" s="72">
        <f t="shared" si="1"/>
        <v>0.1</v>
      </c>
      <c r="S39" s="78">
        <f t="shared" si="2"/>
        <v>0.1</v>
      </c>
    </row>
    <row r="40" spans="2:19" x14ac:dyDescent="0.2">
      <c r="B40" s="15" t="s">
        <v>60</v>
      </c>
      <c r="N40" s="89" t="s">
        <v>29</v>
      </c>
      <c r="O40" s="15" t="s">
        <v>1</v>
      </c>
      <c r="P40" s="26">
        <v>1</v>
      </c>
      <c r="Q40" s="72">
        <f t="shared" si="0"/>
        <v>0.16200000000000001</v>
      </c>
      <c r="R40" s="72">
        <f t="shared" si="1"/>
        <v>0</v>
      </c>
      <c r="S40" s="78">
        <f t="shared" si="2"/>
        <v>0.16200000000000001</v>
      </c>
    </row>
    <row r="41" spans="2:19" x14ac:dyDescent="0.2">
      <c r="N41" s="121" t="s">
        <v>30</v>
      </c>
      <c r="O41" s="46" t="s">
        <v>1</v>
      </c>
      <c r="P41" s="50">
        <v>1</v>
      </c>
      <c r="Q41" s="104">
        <f t="shared" si="0"/>
        <v>0</v>
      </c>
      <c r="R41" s="104">
        <f t="shared" si="1"/>
        <v>0</v>
      </c>
      <c r="S41" s="105">
        <f t="shared" si="2"/>
        <v>0</v>
      </c>
    </row>
    <row r="42" spans="2:19" x14ac:dyDescent="0.2">
      <c r="N42" s="90" t="s">
        <v>31</v>
      </c>
      <c r="O42" s="15" t="s">
        <v>1</v>
      </c>
      <c r="P42" s="26">
        <v>1</v>
      </c>
      <c r="Q42" s="72">
        <f t="shared" si="0"/>
        <v>0.216</v>
      </c>
      <c r="R42" s="72">
        <f t="shared" si="1"/>
        <v>0</v>
      </c>
      <c r="S42" s="78">
        <f t="shared" si="2"/>
        <v>0.216</v>
      </c>
    </row>
    <row r="43" spans="2:19" x14ac:dyDescent="0.2">
      <c r="N43" s="67" t="s">
        <v>38</v>
      </c>
      <c r="O43" s="28" t="s">
        <v>37</v>
      </c>
      <c r="P43" s="29">
        <v>1</v>
      </c>
      <c r="Q43" s="73">
        <f t="shared" si="0"/>
        <v>7.2000000000000022E-2</v>
      </c>
      <c r="R43" s="73">
        <f t="shared" si="1"/>
        <v>0</v>
      </c>
      <c r="S43" s="79">
        <f t="shared" si="2"/>
        <v>7.2000000000000022E-2</v>
      </c>
    </row>
    <row r="44" spans="2:19" x14ac:dyDescent="0.2">
      <c r="N44" s="91" t="s">
        <v>53</v>
      </c>
      <c r="O44" s="24" t="s">
        <v>1</v>
      </c>
      <c r="P44" s="80">
        <v>0.4</v>
      </c>
      <c r="Q44" s="74">
        <f t="shared" si="0"/>
        <v>2.8800000000000006E-2</v>
      </c>
      <c r="R44" s="74">
        <f t="shared" si="1"/>
        <v>0</v>
      </c>
      <c r="S44" s="77">
        <f t="shared" si="2"/>
        <v>2.8800000000000006E-2</v>
      </c>
    </row>
    <row r="45" spans="2:19" x14ac:dyDescent="0.2">
      <c r="N45" s="92" t="s">
        <v>53</v>
      </c>
      <c r="O45" s="15" t="s">
        <v>54</v>
      </c>
      <c r="P45" s="81">
        <v>0.2</v>
      </c>
      <c r="Q45" s="72">
        <f t="shared" si="0"/>
        <v>1.4400000000000003E-2</v>
      </c>
      <c r="R45" s="72">
        <f t="shared" si="1"/>
        <v>0</v>
      </c>
      <c r="S45" s="75">
        <f t="shared" si="2"/>
        <v>1.4400000000000003E-2</v>
      </c>
    </row>
    <row r="46" spans="2:19" x14ac:dyDescent="0.2">
      <c r="N46" s="92" t="s">
        <v>53</v>
      </c>
      <c r="O46" s="15" t="s">
        <v>37</v>
      </c>
      <c r="P46" s="81">
        <v>0.2</v>
      </c>
      <c r="Q46" s="72">
        <f t="shared" si="0"/>
        <v>1.4400000000000003E-2</v>
      </c>
      <c r="R46" s="72">
        <f t="shared" si="1"/>
        <v>0</v>
      </c>
      <c r="S46" s="75">
        <f t="shared" ref="S46:S57" si="11">SUM(Q46:R46)</f>
        <v>1.4400000000000003E-2</v>
      </c>
    </row>
    <row r="47" spans="2:19" x14ac:dyDescent="0.2">
      <c r="N47" s="93" t="s">
        <v>53</v>
      </c>
      <c r="O47" s="28" t="s">
        <v>6</v>
      </c>
      <c r="P47" s="82">
        <v>0.2</v>
      </c>
      <c r="Q47" s="73">
        <f t="shared" si="0"/>
        <v>1.4400000000000003E-2</v>
      </c>
      <c r="R47" s="73">
        <f t="shared" si="1"/>
        <v>0</v>
      </c>
      <c r="S47" s="76">
        <f t="shared" si="11"/>
        <v>1.4400000000000003E-2</v>
      </c>
    </row>
    <row r="48" spans="2:19" x14ac:dyDescent="0.2">
      <c r="N48" s="94" t="s">
        <v>43</v>
      </c>
      <c r="O48" s="24" t="s">
        <v>1</v>
      </c>
      <c r="P48" s="80">
        <f>IF(P49=40%,0,40%)</f>
        <v>0.4</v>
      </c>
      <c r="Q48" s="74">
        <f t="shared" si="0"/>
        <v>0</v>
      </c>
      <c r="R48" s="74">
        <f t="shared" si="1"/>
        <v>0</v>
      </c>
      <c r="S48" s="77">
        <f t="shared" si="11"/>
        <v>0</v>
      </c>
    </row>
    <row r="49" spans="14:19" x14ac:dyDescent="0.2">
      <c r="N49" s="95" t="s">
        <v>43</v>
      </c>
      <c r="O49" s="15" t="s">
        <v>27</v>
      </c>
      <c r="P49" s="81">
        <v>0</v>
      </c>
      <c r="Q49" s="72">
        <f t="shared" si="0"/>
        <v>0</v>
      </c>
      <c r="R49" s="72">
        <f t="shared" si="1"/>
        <v>0</v>
      </c>
      <c r="S49" s="75">
        <f t="shared" si="11"/>
        <v>0</v>
      </c>
    </row>
    <row r="50" spans="14:19" x14ac:dyDescent="0.2">
      <c r="N50" s="95" t="s">
        <v>43</v>
      </c>
      <c r="O50" s="15" t="s">
        <v>54</v>
      </c>
      <c r="P50" s="81">
        <v>0.2</v>
      </c>
      <c r="Q50" s="72">
        <f t="shared" si="0"/>
        <v>0</v>
      </c>
      <c r="R50" s="72">
        <f t="shared" si="1"/>
        <v>0</v>
      </c>
      <c r="S50" s="75">
        <f t="shared" si="11"/>
        <v>0</v>
      </c>
    </row>
    <row r="51" spans="14:19" x14ac:dyDescent="0.2">
      <c r="N51" s="95" t="s">
        <v>43</v>
      </c>
      <c r="O51" s="15" t="s">
        <v>37</v>
      </c>
      <c r="P51" s="81">
        <v>0.2</v>
      </c>
      <c r="Q51" s="72">
        <f t="shared" si="0"/>
        <v>0</v>
      </c>
      <c r="R51" s="72">
        <f t="shared" si="1"/>
        <v>0</v>
      </c>
      <c r="S51" s="75">
        <f t="shared" si="11"/>
        <v>0</v>
      </c>
    </row>
    <row r="52" spans="14:19" x14ac:dyDescent="0.2">
      <c r="N52" s="96" t="s">
        <v>43</v>
      </c>
      <c r="O52" s="28" t="s">
        <v>6</v>
      </c>
      <c r="P52" s="82">
        <v>0.2</v>
      </c>
      <c r="Q52" s="73">
        <f t="shared" si="0"/>
        <v>0</v>
      </c>
      <c r="R52" s="73">
        <f t="shared" si="1"/>
        <v>0</v>
      </c>
      <c r="S52" s="76">
        <f t="shared" si="11"/>
        <v>0</v>
      </c>
    </row>
    <row r="53" spans="14:19" x14ac:dyDescent="0.2">
      <c r="N53" s="97" t="s">
        <v>42</v>
      </c>
      <c r="O53" s="24" t="s">
        <v>1</v>
      </c>
      <c r="P53" s="80">
        <f>IF(P54=40%,0,40%)</f>
        <v>0.4</v>
      </c>
      <c r="Q53" s="74">
        <f t="shared" si="0"/>
        <v>6.4799999999999996E-2</v>
      </c>
      <c r="R53" s="74">
        <f t="shared" si="1"/>
        <v>0</v>
      </c>
      <c r="S53" s="77">
        <f t="shared" si="11"/>
        <v>6.4799999999999996E-2</v>
      </c>
    </row>
    <row r="54" spans="14:19" x14ac:dyDescent="0.2">
      <c r="N54" s="98" t="s">
        <v>42</v>
      </c>
      <c r="O54" s="15" t="s">
        <v>17</v>
      </c>
      <c r="P54" s="81">
        <v>0</v>
      </c>
      <c r="Q54" s="72">
        <f t="shared" si="0"/>
        <v>0</v>
      </c>
      <c r="R54" s="72">
        <f t="shared" si="1"/>
        <v>0</v>
      </c>
      <c r="S54" s="75">
        <f t="shared" si="11"/>
        <v>0</v>
      </c>
    </row>
    <row r="55" spans="14:19" x14ac:dyDescent="0.2">
      <c r="N55" s="98" t="s">
        <v>42</v>
      </c>
      <c r="O55" s="15" t="s">
        <v>54</v>
      </c>
      <c r="P55" s="81">
        <v>0.2</v>
      </c>
      <c r="Q55" s="72">
        <f t="shared" si="0"/>
        <v>3.2399999999999998E-2</v>
      </c>
      <c r="R55" s="72">
        <f t="shared" si="1"/>
        <v>0</v>
      </c>
      <c r="S55" s="75">
        <f t="shared" si="11"/>
        <v>3.2399999999999998E-2</v>
      </c>
    </row>
    <row r="56" spans="14:19" x14ac:dyDescent="0.2">
      <c r="N56" s="98" t="s">
        <v>42</v>
      </c>
      <c r="O56" s="15" t="s">
        <v>37</v>
      </c>
      <c r="P56" s="81">
        <v>0.2</v>
      </c>
      <c r="Q56" s="72">
        <f t="shared" si="0"/>
        <v>3.2399999999999998E-2</v>
      </c>
      <c r="R56" s="72">
        <f t="shared" si="1"/>
        <v>0</v>
      </c>
      <c r="S56" s="75">
        <f t="shared" si="11"/>
        <v>3.2399999999999998E-2</v>
      </c>
    </row>
    <row r="57" spans="14:19" x14ac:dyDescent="0.2">
      <c r="N57" s="99" t="s">
        <v>42</v>
      </c>
      <c r="O57" s="28" t="s">
        <v>6</v>
      </c>
      <c r="P57" s="82">
        <v>0.2</v>
      </c>
      <c r="Q57" s="73">
        <f t="shared" si="0"/>
        <v>3.2399999999999998E-2</v>
      </c>
      <c r="R57" s="73">
        <f t="shared" si="1"/>
        <v>0</v>
      </c>
      <c r="S57" s="76">
        <f t="shared" si="11"/>
        <v>3.2399999999999998E-2</v>
      </c>
    </row>
    <row r="58" spans="14:19" x14ac:dyDescent="0.2">
      <c r="P58" s="57" t="s">
        <v>56</v>
      </c>
      <c r="Q58" s="100">
        <f>SUM(Q5:Q57)</f>
        <v>0.89999999999999991</v>
      </c>
      <c r="R58" s="100">
        <f>SUM(R5:R57)</f>
        <v>0.1</v>
      </c>
      <c r="S58" s="100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" priority="2">
      <formula>$B$5&lt;&gt;1</formula>
    </cfRule>
  </conditionalFormatting>
  <conditionalFormatting sqref="B6">
    <cfRule type="expression" dxfId="4" priority="3">
      <formula>B6="Allocation to Model Portfolios needs to equal 100%"</formula>
    </cfRule>
  </conditionalFormatting>
  <conditionalFormatting sqref="B30">
    <cfRule type="expression" dxfId="3" priority="5">
      <formula>B30&lt;&gt;1</formula>
    </cfRule>
  </conditionalFormatting>
  <conditionalFormatting sqref="F7">
    <cfRule type="expression" dxfId="2" priority="1">
      <formula>$F$7&lt;&gt;1</formula>
    </cfRule>
  </conditionalFormatting>
  <conditionalFormatting sqref="I9:I30">
    <cfRule type="expression" dxfId="1" priority="6">
      <formula>J9&gt;0</formula>
    </cfRule>
  </conditionalFormatting>
  <conditionalFormatting sqref="N5:S57">
    <cfRule type="expression" dxfId="0" priority="4">
      <formula>$S5&gt;0</formula>
    </cfRule>
  </conditionalFormatting>
  <hyperlinks>
    <hyperlink ref="S1" r:id="rId1" xr:uid="{E551E090-DBF1-7840-8A5D-3C88B8785CA5}"/>
  </hyperlinks>
  <pageMargins left="0.7" right="0.7" top="0.75" bottom="0.75" header="0.3" footer="0.3"/>
  <pageSetup scale="6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Feb 2025</vt:lpstr>
      <vt:lpstr>Jan 2025</vt:lpstr>
      <vt:lpstr>'Feb 2025'!Print_Area</vt:lpstr>
      <vt:lpstr>'Jan 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Harris</dc:creator>
  <cp:lastModifiedBy>Randy Harris</cp:lastModifiedBy>
  <cp:lastPrinted>2022-05-26T18:30:56Z</cp:lastPrinted>
  <dcterms:created xsi:type="dcterms:W3CDTF">2022-05-14T23:15:37Z</dcterms:created>
  <dcterms:modified xsi:type="dcterms:W3CDTF">2025-02-02T05:20:29Z</dcterms:modified>
</cp:coreProperties>
</file>