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andyharris/Library/Mobile Documents/com~apple~CloudDocs/Dual Momentum Systems/DMS Allocation Workbook/"/>
    </mc:Choice>
  </mc:AlternateContent>
  <xr:revisionPtr revIDLastSave="0" documentId="13_ncr:1_{9793BEF6-D6E2-F44E-97FD-9EA882DB0607}" xr6:coauthVersionLast="47" xr6:coauthVersionMax="47" xr10:uidLastSave="{00000000-0000-0000-0000-000000000000}"/>
  <bookViews>
    <workbookView xWindow="9420" yWindow="1940" windowWidth="30480" windowHeight="29480" xr2:uid="{F5D8227E-CACA-2F49-B285-B1651E481D2E}"/>
  </bookViews>
  <sheets>
    <sheet name="Jun 2024" sheetId="21" r:id="rId1"/>
    <sheet name="May 2024" sheetId="20" r:id="rId2"/>
    <sheet name="Apr 2024" sheetId="19" r:id="rId3"/>
    <sheet name="Mar 2024" sheetId="18" r:id="rId4"/>
    <sheet name="Feb 2024" sheetId="17" r:id="rId5"/>
    <sheet name="Jan 2024" sheetId="16" r:id="rId6"/>
  </sheets>
  <definedNames>
    <definedName name="_xlnm.Print_Area" localSheetId="2">'Apr 2024'!$B$3:$E$30</definedName>
    <definedName name="_xlnm.Print_Area" localSheetId="4">'Feb 2024'!$B$2:$E$35</definedName>
    <definedName name="_xlnm.Print_Area" localSheetId="5">'Jan 2024'!$B$2:$E$35</definedName>
    <definedName name="_xlnm.Print_Area" localSheetId="0">'Jun 2024'!$B$3:$E$30</definedName>
    <definedName name="_xlnm.Print_Area" localSheetId="3">'Mar 2024'!$B$2:$E$35</definedName>
    <definedName name="_xlnm.Print_Area" localSheetId="1">'May 2024'!$B$3:$E$30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5" i="21" l="1"/>
  <c r="P28" i="21"/>
  <c r="P21" i="21"/>
  <c r="R57" i="21" l="1"/>
  <c r="Q57" i="21"/>
  <c r="S57" i="21" s="1"/>
  <c r="R56" i="21"/>
  <c r="Q56" i="21"/>
  <c r="S56" i="21" s="1"/>
  <c r="R55" i="21"/>
  <c r="Q55" i="21"/>
  <c r="S55" i="21" s="1"/>
  <c r="R54" i="21"/>
  <c r="Q54" i="21"/>
  <c r="S54" i="21" s="1"/>
  <c r="P53" i="21"/>
  <c r="R53" i="21" s="1"/>
  <c r="R52" i="21"/>
  <c r="R51" i="21"/>
  <c r="R50" i="21"/>
  <c r="Q50" i="21"/>
  <c r="S50" i="21" s="1"/>
  <c r="R49" i="21"/>
  <c r="P48" i="21"/>
  <c r="R48" i="21" s="1"/>
  <c r="S47" i="21"/>
  <c r="R47" i="21"/>
  <c r="Q47" i="21"/>
  <c r="S46" i="21"/>
  <c r="R46" i="21"/>
  <c r="Q46" i="21"/>
  <c r="R45" i="21"/>
  <c r="Q45" i="21"/>
  <c r="S45" i="21" s="1"/>
  <c r="R44" i="21"/>
  <c r="Q44" i="21"/>
  <c r="S44" i="21" s="1"/>
  <c r="R43" i="21"/>
  <c r="Q43" i="21"/>
  <c r="S43" i="21" s="1"/>
  <c r="R42" i="21"/>
  <c r="S42" i="21" s="1"/>
  <c r="Q42" i="21"/>
  <c r="R41" i="21"/>
  <c r="S41" i="21" s="1"/>
  <c r="Q41" i="21"/>
  <c r="R40" i="21"/>
  <c r="Q40" i="21"/>
  <c r="S40" i="21" s="1"/>
  <c r="S39" i="21"/>
  <c r="R39" i="21"/>
  <c r="Q39" i="21"/>
  <c r="O38" i="21"/>
  <c r="J14" i="21" s="1"/>
  <c r="K14" i="21" s="1"/>
  <c r="P36" i="21"/>
  <c r="R36" i="21" s="1"/>
  <c r="R35" i="21"/>
  <c r="S35" i="21" s="1"/>
  <c r="Q35" i="21"/>
  <c r="R33" i="21"/>
  <c r="S33" i="21" s="1"/>
  <c r="Q33" i="21"/>
  <c r="O31" i="21"/>
  <c r="P30" i="21"/>
  <c r="R30" i="21" s="1"/>
  <c r="R29" i="21"/>
  <c r="P29" i="21"/>
  <c r="Q29" i="21" s="1"/>
  <c r="S29" i="21" s="1"/>
  <c r="C29" i="21"/>
  <c r="B29" i="21"/>
  <c r="R28" i="21"/>
  <c r="Q28" i="21"/>
  <c r="P27" i="21"/>
  <c r="Q27" i="21" s="1"/>
  <c r="R26" i="21"/>
  <c r="Q26" i="21"/>
  <c r="S26" i="21" s="1"/>
  <c r="R25" i="21"/>
  <c r="P25" i="21"/>
  <c r="P32" i="21" s="1"/>
  <c r="J25" i="21"/>
  <c r="K25" i="21" s="1"/>
  <c r="R23" i="21"/>
  <c r="Q23" i="21"/>
  <c r="S23" i="21" s="1"/>
  <c r="P22" i="21"/>
  <c r="Q22" i="21" s="1"/>
  <c r="R21" i="21"/>
  <c r="R20" i="21"/>
  <c r="Q20" i="21"/>
  <c r="S20" i="21" s="1"/>
  <c r="P19" i="21"/>
  <c r="R19" i="21" s="1"/>
  <c r="R17" i="21"/>
  <c r="R16" i="21"/>
  <c r="Q16" i="21"/>
  <c r="S16" i="21" s="1"/>
  <c r="J28" i="21" s="1"/>
  <c r="K28" i="21" s="1"/>
  <c r="F16" i="21"/>
  <c r="R15" i="21"/>
  <c r="F15" i="21"/>
  <c r="R14" i="21"/>
  <c r="F14" i="21"/>
  <c r="R13" i="21"/>
  <c r="F13" i="21"/>
  <c r="R12" i="21"/>
  <c r="Q12" i="21"/>
  <c r="S12" i="21" s="1"/>
  <c r="J17" i="21" s="1"/>
  <c r="K17" i="21" s="1"/>
  <c r="F12" i="21"/>
  <c r="P11" i="21"/>
  <c r="Q11" i="21" s="1"/>
  <c r="C11" i="21"/>
  <c r="Q51" i="21" s="1"/>
  <c r="S51" i="21" s="1"/>
  <c r="P10" i="21"/>
  <c r="R10" i="21" s="1"/>
  <c r="C10" i="21"/>
  <c r="F10" i="21" s="1"/>
  <c r="R9" i="21"/>
  <c r="C9" i="21"/>
  <c r="Q15" i="21" s="1"/>
  <c r="S15" i="21" s="1"/>
  <c r="J23" i="21" s="1"/>
  <c r="K23" i="21" s="1"/>
  <c r="R8" i="21"/>
  <c r="K8" i="21"/>
  <c r="J8" i="21"/>
  <c r="S7" i="21"/>
  <c r="J15" i="21" s="1"/>
  <c r="K15" i="21" s="1"/>
  <c r="R7" i="21"/>
  <c r="Q7" i="21"/>
  <c r="F7" i="21"/>
  <c r="P6" i="21"/>
  <c r="P18" i="21" s="1"/>
  <c r="H6" i="21"/>
  <c r="B6" i="21"/>
  <c r="R5" i="21"/>
  <c r="B5" i="21"/>
  <c r="C5" i="21" s="1"/>
  <c r="I4" i="21"/>
  <c r="O31" i="20"/>
  <c r="O38" i="20"/>
  <c r="R57" i="20"/>
  <c r="Q57" i="20"/>
  <c r="R56" i="20"/>
  <c r="Q56" i="20"/>
  <c r="R55" i="20"/>
  <c r="Q55" i="20"/>
  <c r="S55" i="20" s="1"/>
  <c r="R54" i="20"/>
  <c r="Q54" i="20"/>
  <c r="R53" i="20"/>
  <c r="P53" i="20"/>
  <c r="Q53" i="20" s="1"/>
  <c r="R52" i="20"/>
  <c r="R51" i="20"/>
  <c r="R50" i="20"/>
  <c r="R49" i="20"/>
  <c r="R48" i="20"/>
  <c r="P48" i="20"/>
  <c r="Q48" i="20" s="1"/>
  <c r="R47" i="20"/>
  <c r="Q47" i="20"/>
  <c r="R46" i="20"/>
  <c r="Q46" i="20"/>
  <c r="S46" i="20" s="1"/>
  <c r="R45" i="20"/>
  <c r="Q45" i="20"/>
  <c r="S45" i="20" s="1"/>
  <c r="R44" i="20"/>
  <c r="Q44" i="20"/>
  <c r="R43" i="20"/>
  <c r="Q43" i="20"/>
  <c r="R42" i="20"/>
  <c r="Q42" i="20"/>
  <c r="S42" i="20" s="1"/>
  <c r="R41" i="20"/>
  <c r="Q41" i="20"/>
  <c r="S41" i="20" s="1"/>
  <c r="S40" i="20"/>
  <c r="R40" i="20"/>
  <c r="Q40" i="20"/>
  <c r="R39" i="20"/>
  <c r="Q39" i="20"/>
  <c r="P37" i="20"/>
  <c r="Q37" i="20" s="1"/>
  <c r="R36" i="20"/>
  <c r="P36" i="20"/>
  <c r="Q36" i="20" s="1"/>
  <c r="R35" i="20"/>
  <c r="Q35" i="20"/>
  <c r="R33" i="20"/>
  <c r="Q33" i="20"/>
  <c r="R30" i="20"/>
  <c r="P30" i="20"/>
  <c r="Q30" i="20" s="1"/>
  <c r="S30" i="20" s="1"/>
  <c r="R29" i="20"/>
  <c r="Q29" i="20"/>
  <c r="P29" i="20"/>
  <c r="B29" i="20"/>
  <c r="C29" i="20" s="1"/>
  <c r="R28" i="20"/>
  <c r="Q28" i="20"/>
  <c r="S28" i="20" s="1"/>
  <c r="P27" i="20"/>
  <c r="P34" i="20" s="1"/>
  <c r="R26" i="20"/>
  <c r="Q26" i="20"/>
  <c r="R25" i="20"/>
  <c r="Q25" i="20"/>
  <c r="P25" i="20"/>
  <c r="P32" i="20" s="1"/>
  <c r="P24" i="20"/>
  <c r="R24" i="20" s="1"/>
  <c r="R23" i="20"/>
  <c r="R22" i="20"/>
  <c r="P22" i="20"/>
  <c r="R21" i="20"/>
  <c r="P20" i="20"/>
  <c r="R20" i="20" s="1"/>
  <c r="R19" i="20"/>
  <c r="P19" i="20"/>
  <c r="Q19" i="20" s="1"/>
  <c r="R17" i="20"/>
  <c r="R16" i="20"/>
  <c r="F16" i="20"/>
  <c r="R15" i="20"/>
  <c r="F15" i="20"/>
  <c r="R14" i="20"/>
  <c r="Q14" i="20"/>
  <c r="F14" i="20"/>
  <c r="R13" i="20"/>
  <c r="F13" i="20"/>
  <c r="R12" i="20"/>
  <c r="F12" i="20"/>
  <c r="P11" i="20"/>
  <c r="R11" i="20" s="1"/>
  <c r="C11" i="20"/>
  <c r="Q51" i="20" s="1"/>
  <c r="S51" i="20" s="1"/>
  <c r="P10" i="20"/>
  <c r="R10" i="20" s="1"/>
  <c r="C10" i="20"/>
  <c r="Q22" i="20" s="1"/>
  <c r="R9" i="20"/>
  <c r="C9" i="20"/>
  <c r="Q8" i="20" s="1"/>
  <c r="R8" i="20"/>
  <c r="K8" i="20"/>
  <c r="J8" i="20"/>
  <c r="R7" i="20"/>
  <c r="F7" i="20"/>
  <c r="P6" i="20"/>
  <c r="P18" i="20" s="1"/>
  <c r="H6" i="20"/>
  <c r="B6" i="20"/>
  <c r="R5" i="20"/>
  <c r="Q5" i="20"/>
  <c r="S5" i="20" s="1"/>
  <c r="B5" i="20"/>
  <c r="C5" i="20" s="1"/>
  <c r="I4" i="20"/>
  <c r="B5" i="19"/>
  <c r="C5" i="19" s="1"/>
  <c r="H6" i="19"/>
  <c r="S28" i="21" l="1"/>
  <c r="R27" i="21"/>
  <c r="S27" i="21" s="1"/>
  <c r="R18" i="21"/>
  <c r="Q18" i="21"/>
  <c r="S18" i="21" s="1"/>
  <c r="S11" i="21"/>
  <c r="S22" i="21"/>
  <c r="J24" i="21"/>
  <c r="K24" i="21" s="1"/>
  <c r="R32" i="21"/>
  <c r="Q32" i="21"/>
  <c r="S32" i="21" s="1"/>
  <c r="Q6" i="21"/>
  <c r="Q19" i="21"/>
  <c r="S19" i="21" s="1"/>
  <c r="P34" i="21"/>
  <c r="Q8" i="21"/>
  <c r="S8" i="21" s="1"/>
  <c r="J29" i="21" s="1"/>
  <c r="K29" i="21" s="1"/>
  <c r="R11" i="21"/>
  <c r="Q5" i="21"/>
  <c r="Q14" i="21"/>
  <c r="S14" i="21" s="1"/>
  <c r="J18" i="21" s="1"/>
  <c r="K18" i="21" s="1"/>
  <c r="R22" i="21"/>
  <c r="Q25" i="21"/>
  <c r="S25" i="21" s="1"/>
  <c r="Q21" i="21"/>
  <c r="S21" i="21" s="1"/>
  <c r="J30" i="21" s="1"/>
  <c r="K30" i="21" s="1"/>
  <c r="P24" i="21"/>
  <c r="Q49" i="21"/>
  <c r="S49" i="21" s="1"/>
  <c r="J22" i="21" s="1"/>
  <c r="K22" i="21" s="1"/>
  <c r="F11" i="21"/>
  <c r="Q13" i="21"/>
  <c r="S13" i="21" s="1"/>
  <c r="J12" i="21" s="1"/>
  <c r="K12" i="21" s="1"/>
  <c r="Q17" i="21"/>
  <c r="S17" i="21" s="1"/>
  <c r="J26" i="21" s="1"/>
  <c r="K26" i="21" s="1"/>
  <c r="Q52" i="21"/>
  <c r="S52" i="21" s="1"/>
  <c r="P37" i="21"/>
  <c r="F9" i="21"/>
  <c r="F17" i="21" s="1"/>
  <c r="J10" i="21"/>
  <c r="K10" i="21" s="1"/>
  <c r="J11" i="21"/>
  <c r="K11" i="21" s="1"/>
  <c r="P31" i="21"/>
  <c r="Q48" i="21"/>
  <c r="S48" i="21" s="1"/>
  <c r="Q53" i="21"/>
  <c r="S53" i="21" s="1"/>
  <c r="Q9" i="21"/>
  <c r="S9" i="21" s="1"/>
  <c r="J27" i="21" s="1"/>
  <c r="K27" i="21" s="1"/>
  <c r="Q10" i="21"/>
  <c r="S10" i="21" s="1"/>
  <c r="Q30" i="21"/>
  <c r="S30" i="21" s="1"/>
  <c r="Q36" i="21"/>
  <c r="S36" i="21" s="1"/>
  <c r="R6" i="21"/>
  <c r="S19" i="20"/>
  <c r="S48" i="20"/>
  <c r="S54" i="20"/>
  <c r="S43" i="20"/>
  <c r="S56" i="20"/>
  <c r="S33" i="20"/>
  <c r="J24" i="20" s="1"/>
  <c r="K24" i="20" s="1"/>
  <c r="S39" i="20"/>
  <c r="J14" i="20" s="1"/>
  <c r="K14" i="20" s="1"/>
  <c r="S25" i="20"/>
  <c r="S35" i="20"/>
  <c r="S8" i="20"/>
  <c r="J29" i="20" s="1"/>
  <c r="K29" i="20" s="1"/>
  <c r="S14" i="20"/>
  <c r="J18" i="20" s="1"/>
  <c r="K18" i="20" s="1"/>
  <c r="S22" i="20"/>
  <c r="S29" i="20"/>
  <c r="S47" i="20"/>
  <c r="S53" i="20"/>
  <c r="S57" i="20"/>
  <c r="S26" i="20"/>
  <c r="S36" i="20"/>
  <c r="S44" i="20"/>
  <c r="P38" i="20"/>
  <c r="R32" i="20"/>
  <c r="Q32" i="20"/>
  <c r="Q34" i="20"/>
  <c r="R34" i="20"/>
  <c r="R18" i="20"/>
  <c r="Q18" i="20"/>
  <c r="Q21" i="20"/>
  <c r="S21" i="20" s="1"/>
  <c r="Q7" i="20"/>
  <c r="S7" i="20" s="1"/>
  <c r="J15" i="20" s="1"/>
  <c r="K15" i="20" s="1"/>
  <c r="F10" i="20"/>
  <c r="Q13" i="20"/>
  <c r="S13" i="20" s="1"/>
  <c r="J12" i="20" s="1"/>
  <c r="K12" i="20" s="1"/>
  <c r="Q24" i="20"/>
  <c r="S24" i="20" s="1"/>
  <c r="Q27" i="20"/>
  <c r="Q12" i="20"/>
  <c r="S12" i="20" s="1"/>
  <c r="J17" i="20" s="1"/>
  <c r="K17" i="20" s="1"/>
  <c r="Q16" i="20"/>
  <c r="S16" i="20" s="1"/>
  <c r="J28" i="20" s="1"/>
  <c r="K28" i="20" s="1"/>
  <c r="Q20" i="20"/>
  <c r="S20" i="20" s="1"/>
  <c r="Q23" i="20"/>
  <c r="S23" i="20" s="1"/>
  <c r="R27" i="20"/>
  <c r="Q50" i="20"/>
  <c r="S50" i="20" s="1"/>
  <c r="J10" i="20" s="1"/>
  <c r="K10" i="20" s="1"/>
  <c r="Q49" i="20"/>
  <c r="S49" i="20" s="1"/>
  <c r="Q52" i="20"/>
  <c r="S52" i="20" s="1"/>
  <c r="F9" i="20"/>
  <c r="P31" i="20"/>
  <c r="R37" i="20"/>
  <c r="S37" i="20" s="1"/>
  <c r="Q9" i="20"/>
  <c r="S9" i="20" s="1"/>
  <c r="J27" i="20" s="1"/>
  <c r="K27" i="20" s="1"/>
  <c r="Q10" i="20"/>
  <c r="S10" i="20" s="1"/>
  <c r="Q11" i="20"/>
  <c r="S11" i="20" s="1"/>
  <c r="Q15" i="20"/>
  <c r="S15" i="20" s="1"/>
  <c r="J23" i="20" s="1"/>
  <c r="K23" i="20" s="1"/>
  <c r="F11" i="20"/>
  <c r="Q17" i="20"/>
  <c r="S17" i="20" s="1"/>
  <c r="J26" i="20" s="1"/>
  <c r="K26" i="20" s="1"/>
  <c r="J11" i="20"/>
  <c r="K11" i="20" s="1"/>
  <c r="Q6" i="20"/>
  <c r="R6" i="20"/>
  <c r="P19" i="19"/>
  <c r="P20" i="19"/>
  <c r="P22" i="19"/>
  <c r="P11" i="19"/>
  <c r="R11" i="19" s="1"/>
  <c r="R5" i="19"/>
  <c r="P6" i="19"/>
  <c r="R6" i="19"/>
  <c r="R7" i="19"/>
  <c r="R8" i="19"/>
  <c r="R9" i="19"/>
  <c r="P10" i="19"/>
  <c r="R10" i="19" s="1"/>
  <c r="R12" i="19"/>
  <c r="R13" i="19"/>
  <c r="R14" i="19"/>
  <c r="R15" i="19"/>
  <c r="R16" i="19"/>
  <c r="R17" i="19"/>
  <c r="R19" i="19"/>
  <c r="R20" i="19"/>
  <c r="R21" i="19"/>
  <c r="R22" i="19"/>
  <c r="R23" i="19"/>
  <c r="P25" i="19"/>
  <c r="P32" i="19" s="1"/>
  <c r="Q25" i="19"/>
  <c r="R25" i="19"/>
  <c r="Q26" i="19"/>
  <c r="R26" i="19"/>
  <c r="P27" i="19"/>
  <c r="P34" i="19" s="1"/>
  <c r="Q27" i="19"/>
  <c r="R27" i="19"/>
  <c r="Q28" i="19"/>
  <c r="R28" i="19"/>
  <c r="P29" i="19"/>
  <c r="Q29" i="19"/>
  <c r="R29" i="19"/>
  <c r="P30" i="19"/>
  <c r="R30" i="19" s="1"/>
  <c r="O31" i="19"/>
  <c r="Q33" i="19"/>
  <c r="R33" i="19"/>
  <c r="Q35" i="19"/>
  <c r="R35" i="19"/>
  <c r="P36" i="19"/>
  <c r="Q36" i="19"/>
  <c r="R36" i="19"/>
  <c r="O38" i="19"/>
  <c r="Q39" i="19"/>
  <c r="R39" i="19"/>
  <c r="Q40" i="19"/>
  <c r="R40" i="19"/>
  <c r="Q41" i="19"/>
  <c r="R41" i="19"/>
  <c r="Q42" i="19"/>
  <c r="R42" i="19"/>
  <c r="Q43" i="19"/>
  <c r="R43" i="19"/>
  <c r="Q44" i="19"/>
  <c r="R44" i="19"/>
  <c r="Q45" i="19"/>
  <c r="R45" i="19"/>
  <c r="Q46" i="19"/>
  <c r="R46" i="19"/>
  <c r="Q47" i="19"/>
  <c r="R47" i="19"/>
  <c r="P48" i="19"/>
  <c r="R48" i="19"/>
  <c r="R49" i="19"/>
  <c r="R50" i="19"/>
  <c r="R51" i="19"/>
  <c r="R52" i="19"/>
  <c r="P53" i="19"/>
  <c r="R53" i="19" s="1"/>
  <c r="Q53" i="19"/>
  <c r="Q54" i="19"/>
  <c r="R54" i="19"/>
  <c r="Q55" i="19"/>
  <c r="R55" i="19"/>
  <c r="Q56" i="19"/>
  <c r="R56" i="19"/>
  <c r="Q57" i="19"/>
  <c r="R57" i="19"/>
  <c r="Q31" i="21" l="1"/>
  <c r="R31" i="21"/>
  <c r="R24" i="21"/>
  <c r="Q24" i="21"/>
  <c r="S24" i="21" s="1"/>
  <c r="J21" i="21"/>
  <c r="K21" i="21" s="1"/>
  <c r="R37" i="21"/>
  <c r="Q37" i="21"/>
  <c r="S37" i="21" s="1"/>
  <c r="Q34" i="21"/>
  <c r="S34" i="21" s="1"/>
  <c r="J16" i="21" s="1"/>
  <c r="K16" i="21" s="1"/>
  <c r="R34" i="21"/>
  <c r="J19" i="21"/>
  <c r="K19" i="21" s="1"/>
  <c r="S6" i="21"/>
  <c r="J20" i="21" s="1"/>
  <c r="K20" i="21" s="1"/>
  <c r="S5" i="21"/>
  <c r="P38" i="21"/>
  <c r="J30" i="20"/>
  <c r="K30" i="20" s="1"/>
  <c r="J22" i="20"/>
  <c r="K22" i="20" s="1"/>
  <c r="S32" i="20"/>
  <c r="J13" i="20" s="1"/>
  <c r="K13" i="20" s="1"/>
  <c r="S34" i="20"/>
  <c r="S6" i="20"/>
  <c r="J20" i="20" s="1"/>
  <c r="K20" i="20" s="1"/>
  <c r="S18" i="20"/>
  <c r="F17" i="20"/>
  <c r="J16" i="20"/>
  <c r="K16" i="20" s="1"/>
  <c r="Q38" i="20"/>
  <c r="R38" i="20"/>
  <c r="R31" i="20"/>
  <c r="R58" i="20" s="1"/>
  <c r="Q31" i="20"/>
  <c r="J19" i="20"/>
  <c r="K19" i="20" s="1"/>
  <c r="S27" i="20"/>
  <c r="J21" i="20"/>
  <c r="K21" i="20" s="1"/>
  <c r="S46" i="19"/>
  <c r="S56" i="19"/>
  <c r="S28" i="19"/>
  <c r="S41" i="19"/>
  <c r="S57" i="19"/>
  <c r="S45" i="19"/>
  <c r="S33" i="19"/>
  <c r="S44" i="19"/>
  <c r="S55" i="19"/>
  <c r="S43" i="19"/>
  <c r="S29" i="19"/>
  <c r="S54" i="19"/>
  <c r="S40" i="19"/>
  <c r="S39" i="19"/>
  <c r="S26" i="19"/>
  <c r="S25" i="19"/>
  <c r="Q32" i="19"/>
  <c r="R32" i="19"/>
  <c r="S35" i="19"/>
  <c r="S36" i="19"/>
  <c r="P18" i="19"/>
  <c r="S53" i="19"/>
  <c r="S42" i="19"/>
  <c r="S47" i="19"/>
  <c r="P37" i="19"/>
  <c r="Q37" i="19" s="1"/>
  <c r="P24" i="19"/>
  <c r="R24" i="19" s="1"/>
  <c r="S27" i="19"/>
  <c r="Q30" i="19"/>
  <c r="S30" i="19" s="1"/>
  <c r="R37" i="19"/>
  <c r="R34" i="19"/>
  <c r="Q34" i="19"/>
  <c r="P31" i="19"/>
  <c r="Q38" i="21" l="1"/>
  <c r="S38" i="21" s="1"/>
  <c r="R38" i="21"/>
  <c r="R58" i="21" s="1"/>
  <c r="J13" i="21"/>
  <c r="K13" i="21" s="1"/>
  <c r="S31" i="21"/>
  <c r="J9" i="21" s="1"/>
  <c r="K9" i="21" s="1"/>
  <c r="S38" i="20"/>
  <c r="S31" i="20"/>
  <c r="J25" i="20" s="1"/>
  <c r="K25" i="20" s="1"/>
  <c r="Q58" i="20"/>
  <c r="S34" i="19"/>
  <c r="P38" i="19"/>
  <c r="S37" i="19"/>
  <c r="S32" i="19"/>
  <c r="R18" i="19"/>
  <c r="Q31" i="19"/>
  <c r="R31" i="19"/>
  <c r="Q38" i="19"/>
  <c r="R38" i="19"/>
  <c r="K31" i="21" l="1"/>
  <c r="S58" i="21"/>
  <c r="Q58" i="21"/>
  <c r="S58" i="20"/>
  <c r="J9" i="20"/>
  <c r="K9" i="20" s="1"/>
  <c r="K31" i="20" s="1"/>
  <c r="R58" i="19"/>
  <c r="S38" i="19"/>
  <c r="S31" i="19"/>
  <c r="I4" i="19"/>
  <c r="B6" i="19" l="1"/>
  <c r="F7" i="19"/>
  <c r="F16" i="19"/>
  <c r="F15" i="19"/>
  <c r="F14" i="19"/>
  <c r="F13" i="19"/>
  <c r="F12" i="19"/>
  <c r="C11" i="19"/>
  <c r="C10" i="19"/>
  <c r="C9" i="19"/>
  <c r="K8" i="19"/>
  <c r="J8" i="19"/>
  <c r="B29" i="19"/>
  <c r="C29" i="19" s="1"/>
  <c r="J60" i="18"/>
  <c r="J59" i="18"/>
  <c r="J58" i="18"/>
  <c r="J57" i="18"/>
  <c r="J56" i="18"/>
  <c r="H55" i="18"/>
  <c r="D23" i="18" s="1"/>
  <c r="E23" i="18" s="1"/>
  <c r="I53" i="18"/>
  <c r="J53" i="18" s="1"/>
  <c r="J52" i="18"/>
  <c r="J50" i="18"/>
  <c r="H48" i="18"/>
  <c r="I47" i="18"/>
  <c r="I54" i="18" s="1"/>
  <c r="J54" i="18" s="1"/>
  <c r="I46" i="18"/>
  <c r="J46" i="18" s="1"/>
  <c r="J45" i="18"/>
  <c r="J43" i="18"/>
  <c r="D32" i="18" s="1"/>
  <c r="E32" i="18" s="1"/>
  <c r="I42" i="18"/>
  <c r="I49" i="18" s="1"/>
  <c r="J40" i="18"/>
  <c r="I39" i="18"/>
  <c r="J39" i="18" s="1"/>
  <c r="J38" i="18"/>
  <c r="I37" i="18"/>
  <c r="I44" i="18" s="1"/>
  <c r="I36" i="18"/>
  <c r="I41" i="18" s="1"/>
  <c r="J41" i="18" s="1"/>
  <c r="J34" i="18"/>
  <c r="J33" i="18"/>
  <c r="D34" i="18" s="1"/>
  <c r="E34" i="18" s="1"/>
  <c r="D33" i="18"/>
  <c r="E33" i="18" s="1"/>
  <c r="J32" i="18"/>
  <c r="J31" i="18"/>
  <c r="J30" i="18"/>
  <c r="J29" i="18"/>
  <c r="J28" i="18"/>
  <c r="I35" i="18"/>
  <c r="J35" i="18" s="1"/>
  <c r="J26" i="18"/>
  <c r="J25" i="18"/>
  <c r="D25" i="18"/>
  <c r="E25" i="18" s="1"/>
  <c r="J24" i="18"/>
  <c r="J23" i="18"/>
  <c r="D24" i="18" s="1"/>
  <c r="E24" i="18" s="1"/>
  <c r="J22" i="18"/>
  <c r="E21" i="18"/>
  <c r="D21" i="18"/>
  <c r="B19" i="18"/>
  <c r="C17" i="18"/>
  <c r="B15" i="18"/>
  <c r="J60" i="17"/>
  <c r="D23" i="17" s="1"/>
  <c r="E23" i="17" s="1"/>
  <c r="J59" i="17"/>
  <c r="J58" i="17"/>
  <c r="J57" i="17"/>
  <c r="J56" i="17"/>
  <c r="H55" i="17"/>
  <c r="J54" i="17"/>
  <c r="I54" i="17"/>
  <c r="J53" i="17"/>
  <c r="I53" i="17"/>
  <c r="J52" i="17"/>
  <c r="J50" i="17"/>
  <c r="D33" i="17" s="1"/>
  <c r="E33" i="17" s="1"/>
  <c r="J49" i="17"/>
  <c r="I49" i="17"/>
  <c r="H48" i="17"/>
  <c r="J47" i="17"/>
  <c r="I47" i="17"/>
  <c r="I46" i="17"/>
  <c r="J46" i="17" s="1"/>
  <c r="J45" i="17"/>
  <c r="J44" i="17"/>
  <c r="I44" i="17"/>
  <c r="I48" i="17" s="1"/>
  <c r="J48" i="17" s="1"/>
  <c r="J43" i="17"/>
  <c r="J42" i="17"/>
  <c r="I42" i="17"/>
  <c r="I41" i="17"/>
  <c r="J41" i="17" s="1"/>
  <c r="J40" i="17"/>
  <c r="J39" i="17"/>
  <c r="I39" i="17"/>
  <c r="J38" i="17"/>
  <c r="J37" i="17"/>
  <c r="I37" i="17"/>
  <c r="J36" i="17"/>
  <c r="I36" i="17"/>
  <c r="D36" i="17"/>
  <c r="E36" i="17" s="1"/>
  <c r="J34" i="17"/>
  <c r="D34" i="17"/>
  <c r="E34" i="17" s="1"/>
  <c r="J33" i="17"/>
  <c r="J32" i="17"/>
  <c r="D32" i="17"/>
  <c r="E32" i="17" s="1"/>
  <c r="J31" i="17"/>
  <c r="J30" i="17"/>
  <c r="J29" i="17"/>
  <c r="D29" i="17"/>
  <c r="E29" i="17" s="1"/>
  <c r="J28" i="17"/>
  <c r="D26" i="17" s="1"/>
  <c r="E26" i="17" s="1"/>
  <c r="I27" i="17"/>
  <c r="J27" i="17" s="1"/>
  <c r="D28" i="17" s="1"/>
  <c r="E28" i="17" s="1"/>
  <c r="D27" i="17"/>
  <c r="E27" i="17" s="1"/>
  <c r="J26" i="17"/>
  <c r="J25" i="17"/>
  <c r="D25" i="17"/>
  <c r="E25" i="17" s="1"/>
  <c r="I24" i="17"/>
  <c r="J24" i="17" s="1"/>
  <c r="D24" i="17"/>
  <c r="E24" i="17" s="1"/>
  <c r="J23" i="17"/>
  <c r="I23" i="17"/>
  <c r="I35" i="17" s="1"/>
  <c r="J35" i="17" s="1"/>
  <c r="D22" i="17" s="1"/>
  <c r="E22" i="17" s="1"/>
  <c r="J22" i="17"/>
  <c r="D31" i="17" s="1"/>
  <c r="E31" i="17" s="1"/>
  <c r="E21" i="17"/>
  <c r="D21" i="17"/>
  <c r="B19" i="17"/>
  <c r="C17" i="17"/>
  <c r="B15" i="17"/>
  <c r="I53" i="16"/>
  <c r="I46" i="16"/>
  <c r="I42" i="16"/>
  <c r="I37" i="16"/>
  <c r="I36" i="16"/>
  <c r="I39" i="16"/>
  <c r="I24" i="16"/>
  <c r="I23" i="16"/>
  <c r="I27" i="16"/>
  <c r="Q20" i="19" l="1"/>
  <c r="S20" i="19" s="1"/>
  <c r="Q21" i="19"/>
  <c r="S21" i="19" s="1"/>
  <c r="Q23" i="19"/>
  <c r="S23" i="19" s="1"/>
  <c r="Q19" i="19"/>
  <c r="S19" i="19" s="1"/>
  <c r="Q22" i="19"/>
  <c r="S22" i="19" s="1"/>
  <c r="Q24" i="19"/>
  <c r="S24" i="19" s="1"/>
  <c r="F9" i="19"/>
  <c r="Q10" i="19"/>
  <c r="S10" i="19" s="1"/>
  <c r="Q13" i="19"/>
  <c r="S13" i="19" s="1"/>
  <c r="J12" i="19" s="1"/>
  <c r="K12" i="19" s="1"/>
  <c r="Q11" i="19"/>
  <c r="S11" i="19" s="1"/>
  <c r="Q5" i="19"/>
  <c r="Q9" i="19"/>
  <c r="S9" i="19" s="1"/>
  <c r="J27" i="19" s="1"/>
  <c r="K27" i="19" s="1"/>
  <c r="Q12" i="19"/>
  <c r="S12" i="19" s="1"/>
  <c r="J17" i="19" s="1"/>
  <c r="K17" i="19" s="1"/>
  <c r="Q14" i="19"/>
  <c r="S14" i="19" s="1"/>
  <c r="J18" i="19" s="1"/>
  <c r="K18" i="19" s="1"/>
  <c r="Q15" i="19"/>
  <c r="S15" i="19" s="1"/>
  <c r="J23" i="19" s="1"/>
  <c r="K23" i="19" s="1"/>
  <c r="Q6" i="19"/>
  <c r="S6" i="19" s="1"/>
  <c r="J20" i="19" s="1"/>
  <c r="K20" i="19" s="1"/>
  <c r="Q7" i="19"/>
  <c r="S7" i="19" s="1"/>
  <c r="J15" i="19" s="1"/>
  <c r="K15" i="19" s="1"/>
  <c r="Q16" i="19"/>
  <c r="S16" i="19" s="1"/>
  <c r="J28" i="19" s="1"/>
  <c r="K28" i="19" s="1"/>
  <c r="Q8" i="19"/>
  <c r="S8" i="19" s="1"/>
  <c r="J29" i="19" s="1"/>
  <c r="K29" i="19" s="1"/>
  <c r="Q17" i="19"/>
  <c r="S17" i="19" s="1"/>
  <c r="J26" i="19" s="1"/>
  <c r="K26" i="19" s="1"/>
  <c r="Q18" i="19"/>
  <c r="S18" i="19" s="1"/>
  <c r="Q50" i="19"/>
  <c r="S50" i="19" s="1"/>
  <c r="J10" i="19" s="1"/>
  <c r="K10" i="19" s="1"/>
  <c r="Q48" i="19"/>
  <c r="S48" i="19" s="1"/>
  <c r="Q49" i="19"/>
  <c r="S49" i="19" s="1"/>
  <c r="J22" i="19" s="1"/>
  <c r="K22" i="19" s="1"/>
  <c r="Q51" i="19"/>
  <c r="S51" i="19" s="1"/>
  <c r="J11" i="19" s="1"/>
  <c r="K11" i="19" s="1"/>
  <c r="Q52" i="19"/>
  <c r="S52" i="19" s="1"/>
  <c r="F11" i="19"/>
  <c r="F10" i="19"/>
  <c r="F17" i="19" s="1"/>
  <c r="J24" i="19"/>
  <c r="K24" i="19" s="1"/>
  <c r="J14" i="19"/>
  <c r="K14" i="19" s="1"/>
  <c r="D22" i="18"/>
  <c r="E22" i="18" s="1"/>
  <c r="D27" i="18"/>
  <c r="E27" i="18" s="1"/>
  <c r="D36" i="18"/>
  <c r="E36" i="18" s="1"/>
  <c r="J49" i="18"/>
  <c r="J44" i="18"/>
  <c r="I51" i="18"/>
  <c r="J51" i="18" s="1"/>
  <c r="J27" i="18"/>
  <c r="D28" i="18" s="1"/>
  <c r="E28" i="18" s="1"/>
  <c r="J37" i="18"/>
  <c r="D30" i="18" s="1"/>
  <c r="E30" i="18" s="1"/>
  <c r="J42" i="18"/>
  <c r="J47" i="18"/>
  <c r="D26" i="18" s="1"/>
  <c r="E26" i="18" s="1"/>
  <c r="I48" i="18"/>
  <c r="J48" i="18" s="1"/>
  <c r="D29" i="18"/>
  <c r="E29" i="18" s="1"/>
  <c r="J36" i="18"/>
  <c r="D31" i="18" s="1"/>
  <c r="E31" i="18" s="1"/>
  <c r="I51" i="17"/>
  <c r="J51" i="17" s="1"/>
  <c r="D30" i="17" s="1"/>
  <c r="E30" i="17" s="1"/>
  <c r="J60" i="16"/>
  <c r="J59" i="16"/>
  <c r="J58" i="16"/>
  <c r="J57" i="16"/>
  <c r="J56" i="16"/>
  <c r="H55" i="16"/>
  <c r="J53" i="16"/>
  <c r="J52" i="16"/>
  <c r="J50" i="16"/>
  <c r="I49" i="16"/>
  <c r="H48" i="16"/>
  <c r="I47" i="16"/>
  <c r="I54" i="16" s="1"/>
  <c r="J54" i="16" s="1"/>
  <c r="J46" i="16"/>
  <c r="J45" i="16"/>
  <c r="I44" i="16"/>
  <c r="J44" i="16" s="1"/>
  <c r="J43" i="16"/>
  <c r="J42" i="16"/>
  <c r="I41" i="16"/>
  <c r="J41" i="16" s="1"/>
  <c r="J40" i="16"/>
  <c r="J39" i="16"/>
  <c r="J38" i="16"/>
  <c r="J37" i="16"/>
  <c r="J36" i="16"/>
  <c r="I35" i="16"/>
  <c r="J35" i="16" s="1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E21" i="16"/>
  <c r="D21" i="16"/>
  <c r="B19" i="16"/>
  <c r="C17" i="16"/>
  <c r="B15" i="16"/>
  <c r="S5" i="19" l="1"/>
  <c r="S58" i="19" s="1"/>
  <c r="Q58" i="19"/>
  <c r="J9" i="19"/>
  <c r="K9" i="19" s="1"/>
  <c r="J21" i="19"/>
  <c r="K21" i="19" s="1"/>
  <c r="J19" i="19"/>
  <c r="K19" i="19" s="1"/>
  <c r="J30" i="19"/>
  <c r="K30" i="19" s="1"/>
  <c r="I55" i="18"/>
  <c r="J55" i="18" s="1"/>
  <c r="D35" i="18" s="1"/>
  <c r="E35" i="18" s="1"/>
  <c r="E37" i="18" s="1"/>
  <c r="I55" i="17"/>
  <c r="J55" i="17" s="1"/>
  <c r="D35" i="17" s="1"/>
  <c r="E35" i="17" s="1"/>
  <c r="E37" i="17" s="1"/>
  <c r="I51" i="16"/>
  <c r="J51" i="16" s="1"/>
  <c r="D36" i="16"/>
  <c r="E36" i="16" s="1"/>
  <c r="D24" i="16"/>
  <c r="E24" i="16" s="1"/>
  <c r="D27" i="16"/>
  <c r="E27" i="16" s="1"/>
  <c r="D25" i="16"/>
  <c r="E25" i="16" s="1"/>
  <c r="D32" i="16"/>
  <c r="E32" i="16" s="1"/>
  <c r="D23" i="16"/>
  <c r="E23" i="16" s="1"/>
  <c r="I55" i="16"/>
  <c r="J55" i="16" s="1"/>
  <c r="D22" i="16"/>
  <c r="E22" i="16" s="1"/>
  <c r="D33" i="16"/>
  <c r="E33" i="16" s="1"/>
  <c r="J49" i="16"/>
  <c r="D31" i="16" s="1"/>
  <c r="E31" i="16" s="1"/>
  <c r="J47" i="16"/>
  <c r="D26" i="16" s="1"/>
  <c r="E26" i="16" s="1"/>
  <c r="D30" i="16"/>
  <c r="E30" i="16" s="1"/>
  <c r="D28" i="16"/>
  <c r="E28" i="16" s="1"/>
  <c r="I48" i="16"/>
  <c r="J48" i="16" s="1"/>
  <c r="D29" i="16" s="1"/>
  <c r="E29" i="16" s="1"/>
  <c r="J13" i="19" l="1"/>
  <c r="K13" i="19" s="1"/>
  <c r="J16" i="19"/>
  <c r="K16" i="19" s="1"/>
  <c r="D35" i="16"/>
  <c r="E35" i="16" s="1"/>
  <c r="D34" i="16"/>
  <c r="E34" i="16" s="1"/>
  <c r="J25" i="19" l="1"/>
  <c r="K25" i="19" s="1"/>
  <c r="K31" i="19" s="1"/>
  <c r="E37" i="16"/>
</calcChain>
</file>

<file path=xl/sharedStrings.xml><?xml version="1.0" encoding="utf-8"?>
<sst xmlns="http://schemas.openxmlformats.org/spreadsheetml/2006/main" count="879" uniqueCount="70">
  <si>
    <t>GPMv</t>
  </si>
  <si>
    <t>IWB</t>
  </si>
  <si>
    <t>QQQ</t>
  </si>
  <si>
    <t>IWR</t>
  </si>
  <si>
    <t>VPL</t>
  </si>
  <si>
    <t>VGK</t>
  </si>
  <si>
    <t>SGOL</t>
  </si>
  <si>
    <t>IYR</t>
  </si>
  <si>
    <t>HYG</t>
  </si>
  <si>
    <t>LQD</t>
  </si>
  <si>
    <t>TLT</t>
  </si>
  <si>
    <t>VGSH</t>
  </si>
  <si>
    <t>VGIT</t>
  </si>
  <si>
    <t>BIL</t>
  </si>
  <si>
    <t>TOTAL:</t>
  </si>
  <si>
    <t>IWS</t>
  </si>
  <si>
    <t>VXUS</t>
  </si>
  <si>
    <t>UPRO</t>
  </si>
  <si>
    <t>Triad++</t>
  </si>
  <si>
    <t>Strategy Allocation for</t>
  </si>
  <si>
    <t>Shares to Own</t>
  </si>
  <si>
    <t>Price</t>
  </si>
  <si>
    <t>ETF</t>
  </si>
  <si>
    <t>$ to buy</t>
  </si>
  <si>
    <t>Ticker</t>
  </si>
  <si>
    <t>Strategy Allocation:</t>
  </si>
  <si>
    <t>PDBC</t>
  </si>
  <si>
    <t>Strategy</t>
  </si>
  <si>
    <t>Triad</t>
  </si>
  <si>
    <t>Triad+</t>
  </si>
  <si>
    <t>SSO</t>
  </si>
  <si>
    <t>The Russell</t>
  </si>
  <si>
    <t>Global Navigator+</t>
  </si>
  <si>
    <t>LT Gain+</t>
  </si>
  <si>
    <t>LT Gain++</t>
  </si>
  <si>
    <t>Allocation</t>
  </si>
  <si>
    <t>Gross</t>
  </si>
  <si>
    <t>Net</t>
  </si>
  <si>
    <r>
      <t xml:space="preserve">3) The resulting Shares and Dollars per ETF is calculated in </t>
    </r>
    <r>
      <rPr>
        <b/>
        <sz val="12"/>
        <color theme="1"/>
        <rFont val="Calibri"/>
        <family val="2"/>
        <scheme val="minor"/>
      </rPr>
      <t>Portfolio Holdings</t>
    </r>
  </si>
  <si>
    <t>DualMomentumSystems.com</t>
  </si>
  <si>
    <t>Instructions:</t>
  </si>
  <si>
    <t>1) Enter your allocation by strategy in the yellow highlighted cells to the left.</t>
  </si>
  <si>
    <t>2) Enter the amount you are allocating in total to the strategies in cell B17.</t>
  </si>
  <si>
    <t>VCSH</t>
  </si>
  <si>
    <t>IWP</t>
  </si>
  <si>
    <t>DBMF</t>
  </si>
  <si>
    <t>DBMF Buy &amp; Hold</t>
  </si>
  <si>
    <t>DBMF (ETF)</t>
  </si>
  <si>
    <t>RETIRE</t>
  </si>
  <si>
    <t>MODERATE</t>
  </si>
  <si>
    <t>AGGRESSIVE</t>
  </si>
  <si>
    <t>Bamboo++</t>
  </si>
  <si>
    <t>Bamboo+</t>
  </si>
  <si>
    <t>STRATEGY</t>
  </si>
  <si>
    <t>Allocation:</t>
  </si>
  <si>
    <t>INVESTED</t>
  </si>
  <si>
    <t>Model Port</t>
  </si>
  <si>
    <t>Indiv Strategy</t>
  </si>
  <si>
    <t>Total</t>
  </si>
  <si>
    <t>:Allocated to Model Portfolios</t>
  </si>
  <si>
    <t>:Allocated to Individual Strategies</t>
  </si>
  <si>
    <t>Individual Strategy Allocation:</t>
  </si>
  <si>
    <t>Bamboo</t>
  </si>
  <si>
    <t>BND</t>
  </si>
  <si>
    <t>Allocations</t>
  </si>
  <si>
    <t>TOTAL ALLOCATION:</t>
  </si>
  <si>
    <t>1) Enter the total portfolio breakdown into Model Portfolios, and or Individual Strategies</t>
  </si>
  <si>
    <t>2) Enter the allocation for Model Portfolios</t>
  </si>
  <si>
    <t>3) Enter the allocation by Individual Strategy</t>
  </si>
  <si>
    <t>4) Enter your total amount to allocate for the month, and the resulting ETF breakout will populate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</si>
</sst>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 yyyy"/>
    <numFmt numFmtId="167" formatCode="0.0%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42">
    <xf numFmtId="0" fontId="0" fillId="0" borderId="0" xfId="0"/>
    <xf numFmtId="165" fontId="3" fillId="0" borderId="0" xfId="1" applyNumberFormat="1" applyFont="1" applyFill="1"/>
    <xf numFmtId="164" fontId="3" fillId="0" borderId="0" xfId="2" applyNumberFormat="1" applyFont="1" applyFill="1"/>
    <xf numFmtId="165" fontId="3" fillId="3" borderId="0" xfId="1" applyNumberFormat="1" applyFont="1" applyFill="1"/>
    <xf numFmtId="0" fontId="4" fillId="5" borderId="0" xfId="0" applyFont="1" applyFill="1"/>
    <xf numFmtId="44" fontId="0" fillId="0" borderId="0" xfId="2" applyFont="1"/>
    <xf numFmtId="44" fontId="0" fillId="3" borderId="0" xfId="2" applyFont="1" applyFill="1"/>
    <xf numFmtId="0" fontId="6" fillId="2" borderId="0" xfId="0" applyFont="1" applyFill="1"/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0" fontId="0" fillId="5" borderId="0" xfId="3" applyNumberFormat="1" applyFont="1" applyFill="1"/>
    <xf numFmtId="164" fontId="3" fillId="3" borderId="0" xfId="2" applyNumberFormat="1" applyFont="1" applyFill="1"/>
    <xf numFmtId="164" fontId="3" fillId="4" borderId="0" xfId="2" applyNumberFormat="1" applyFont="1" applyFill="1" applyAlignment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2" applyNumberFormat="1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5" borderId="0" xfId="0" applyFill="1"/>
    <xf numFmtId="164" fontId="0" fillId="5" borderId="0" xfId="0" applyNumberFormat="1" applyFill="1"/>
    <xf numFmtId="0" fontId="16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2" borderId="0" xfId="0" applyFont="1" applyFill="1"/>
    <xf numFmtId="0" fontId="0" fillId="5" borderId="5" xfId="0" applyFill="1" applyBorder="1"/>
    <xf numFmtId="10" fontId="0" fillId="5" borderId="5" xfId="3" applyNumberFormat="1" applyFont="1" applyFill="1" applyBorder="1"/>
    <xf numFmtId="10" fontId="0" fillId="5" borderId="7" xfId="3" applyNumberFormat="1" applyFont="1" applyFill="1" applyBorder="1"/>
    <xf numFmtId="0" fontId="12" fillId="5" borderId="3" xfId="0" applyFont="1" applyFill="1" applyBorder="1"/>
    <xf numFmtId="10" fontId="0" fillId="5" borderId="0" xfId="3" applyNumberFormat="1" applyFont="1" applyFill="1" applyBorder="1"/>
    <xf numFmtId="10" fontId="0" fillId="5" borderId="8" xfId="3" applyNumberFormat="1" applyFont="1" applyFill="1" applyBorder="1"/>
    <xf numFmtId="0" fontId="12" fillId="5" borderId="4" xfId="0" applyFont="1" applyFill="1" applyBorder="1"/>
    <xf numFmtId="0" fontId="0" fillId="5" borderId="1" xfId="0" applyFill="1" applyBorder="1"/>
    <xf numFmtId="10" fontId="0" fillId="5" borderId="1" xfId="3" applyNumberFormat="1" applyFont="1" applyFill="1" applyBorder="1"/>
    <xf numFmtId="10" fontId="0" fillId="5" borderId="9" xfId="3" applyNumberFormat="1" applyFont="1" applyFill="1" applyBorder="1"/>
    <xf numFmtId="0" fontId="14" fillId="5" borderId="3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3" fillId="5" borderId="6" xfId="0" applyFont="1" applyFill="1" applyBorder="1"/>
    <xf numFmtId="0" fontId="13" fillId="5" borderId="3" xfId="0" applyFont="1" applyFill="1" applyBorder="1"/>
    <xf numFmtId="0" fontId="3" fillId="2" borderId="2" xfId="0" applyFont="1" applyFill="1" applyBorder="1"/>
    <xf numFmtId="9" fontId="1" fillId="4" borderId="0" xfId="3" applyFont="1" applyFill="1" applyAlignment="1">
      <alignment horizontal="center"/>
    </xf>
    <xf numFmtId="0" fontId="20" fillId="5" borderId="0" xfId="0" applyFont="1" applyFill="1"/>
    <xf numFmtId="0" fontId="21" fillId="5" borderId="0" xfId="0" applyFont="1" applyFill="1" applyAlignment="1">
      <alignment horizontal="left"/>
    </xf>
    <xf numFmtId="0" fontId="22" fillId="5" borderId="0" xfId="0" applyFont="1" applyFill="1" applyAlignment="1">
      <alignment horizontal="left"/>
    </xf>
    <xf numFmtId="0" fontId="23" fillId="5" borderId="0" xfId="0" applyFont="1" applyFill="1"/>
    <xf numFmtId="9" fontId="1" fillId="4" borderId="1" xfId="3" applyFont="1" applyFill="1" applyBorder="1" applyAlignment="1">
      <alignment horizontal="center"/>
    </xf>
    <xf numFmtId="0" fontId="11" fillId="5" borderId="0" xfId="0" applyFont="1" applyFill="1"/>
    <xf numFmtId="9" fontId="1" fillId="5" borderId="0" xfId="3" applyFont="1" applyFill="1" applyAlignment="1">
      <alignment horizontal="center"/>
    </xf>
    <xf numFmtId="0" fontId="1" fillId="5" borderId="0" xfId="0" applyFont="1" applyFill="1"/>
    <xf numFmtId="0" fontId="19" fillId="5" borderId="0" xfId="4" applyFill="1" applyAlignment="1">
      <alignment horizontal="right"/>
    </xf>
    <xf numFmtId="44" fontId="0" fillId="5" borderId="0" xfId="2" applyFont="1" applyFill="1"/>
    <xf numFmtId="0" fontId="0" fillId="5" borderId="0" xfId="0" applyFill="1" applyAlignment="1">
      <alignment horizontal="center"/>
    </xf>
    <xf numFmtId="165" fontId="3" fillId="5" borderId="0" xfId="1" applyNumberFormat="1" applyFont="1" applyFill="1"/>
    <xf numFmtId="164" fontId="3" fillId="5" borderId="0" xfId="2" applyNumberFormat="1" applyFont="1" applyFill="1"/>
    <xf numFmtId="0" fontId="0" fillId="6" borderId="0" xfId="0" applyFill="1"/>
    <xf numFmtId="10" fontId="0" fillId="6" borderId="0" xfId="3" applyNumberFormat="1" applyFont="1" applyFill="1"/>
    <xf numFmtId="0" fontId="18" fillId="6" borderId="0" xfId="0" applyFont="1" applyFill="1" applyAlignment="1">
      <alignment horizontal="left"/>
    </xf>
    <xf numFmtId="0" fontId="17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6" fillId="6" borderId="0" xfId="0" applyFont="1" applyFill="1" applyAlignment="1">
      <alignment horizontal="left"/>
    </xf>
    <xf numFmtId="10" fontId="0" fillId="6" borderId="9" xfId="3" applyNumberFormat="1" applyFont="1" applyFill="1" applyBorder="1"/>
    <xf numFmtId="10" fontId="0" fillId="6" borderId="1" xfId="3" applyNumberFormat="1" applyFont="1" applyFill="1" applyBorder="1"/>
    <xf numFmtId="0" fontId="0" fillId="6" borderId="1" xfId="0" applyFill="1" applyBorder="1"/>
    <xf numFmtId="0" fontId="13" fillId="6" borderId="4" xfId="0" applyFont="1" applyFill="1" applyBorder="1"/>
    <xf numFmtId="10" fontId="0" fillId="6" borderId="8" xfId="3" applyNumberFormat="1" applyFont="1" applyFill="1" applyBorder="1"/>
    <xf numFmtId="10" fontId="0" fillId="6" borderId="0" xfId="3" applyNumberFormat="1" applyFont="1" applyFill="1" applyBorder="1"/>
    <xf numFmtId="0" fontId="15" fillId="6" borderId="4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44" fontId="0" fillId="0" borderId="0" xfId="2" applyFont="1" applyFill="1"/>
    <xf numFmtId="0" fontId="12" fillId="6" borderId="3" xfId="0" applyFont="1" applyFill="1" applyBorder="1"/>
    <xf numFmtId="10" fontId="0" fillId="5" borderId="0" xfId="3" quotePrefix="1" applyNumberFormat="1" applyFont="1" applyFill="1" applyBorder="1"/>
    <xf numFmtId="9" fontId="0" fillId="5" borderId="0" xfId="3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3" borderId="0" xfId="0" applyFill="1"/>
    <xf numFmtId="9" fontId="0" fillId="3" borderId="0" xfId="3" applyFont="1" applyFill="1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3" applyFont="1" applyFill="1" applyAlignment="1">
      <alignment horizontal="center"/>
    </xf>
    <xf numFmtId="9" fontId="3" fillId="4" borderId="0" xfId="3" applyFont="1" applyFill="1" applyAlignment="1">
      <alignment horizontal="center"/>
    </xf>
    <xf numFmtId="0" fontId="3" fillId="2" borderId="0" xfId="0" applyFont="1" applyFill="1"/>
    <xf numFmtId="0" fontId="0" fillId="2" borderId="6" xfId="0" applyFill="1" applyBorder="1"/>
    <xf numFmtId="0" fontId="0" fillId="2" borderId="5" xfId="0" applyFill="1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10" fontId="0" fillId="5" borderId="8" xfId="3" quotePrefix="1" applyNumberFormat="1" applyFont="1" applyFill="1" applyBorder="1"/>
    <xf numFmtId="0" fontId="3" fillId="5" borderId="4" xfId="0" applyFont="1" applyFill="1" applyBorder="1"/>
    <xf numFmtId="9" fontId="3" fillId="5" borderId="0" xfId="0" applyNumberFormat="1" applyFont="1" applyFill="1" applyAlignment="1">
      <alignment horizontal="center"/>
    </xf>
    <xf numFmtId="9" fontId="11" fillId="5" borderId="0" xfId="3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10" fontId="0" fillId="5" borderId="15" xfId="3" applyNumberFormat="1" applyFont="1" applyFill="1" applyBorder="1"/>
    <xf numFmtId="10" fontId="0" fillId="5" borderId="12" xfId="3" applyNumberFormat="1" applyFont="1" applyFill="1" applyBorder="1"/>
    <xf numFmtId="10" fontId="0" fillId="5" borderId="13" xfId="3" applyNumberFormat="1" applyFont="1" applyFill="1" applyBorder="1"/>
    <xf numFmtId="10" fontId="3" fillId="5" borderId="8" xfId="3" applyNumberFormat="1" applyFont="1" applyFill="1" applyBorder="1"/>
    <xf numFmtId="10" fontId="3" fillId="5" borderId="9" xfId="3" applyNumberFormat="1" applyFont="1" applyFill="1" applyBorder="1"/>
    <xf numFmtId="10" fontId="3" fillId="5" borderId="7" xfId="3" applyNumberFormat="1" applyFont="1" applyFill="1" applyBorder="1"/>
    <xf numFmtId="10" fontId="3" fillId="5" borderId="15" xfId="3" applyNumberFormat="1" applyFont="1" applyFill="1" applyBorder="1"/>
    <xf numFmtId="10" fontId="3" fillId="5" borderId="12" xfId="3" applyNumberFormat="1" applyFont="1" applyFill="1" applyBorder="1"/>
    <xf numFmtId="10" fontId="3" fillId="5" borderId="13" xfId="3" applyNumberFormat="1" applyFont="1" applyFill="1" applyBorder="1"/>
    <xf numFmtId="9" fontId="0" fillId="5" borderId="5" xfId="3" applyFont="1" applyFill="1" applyBorder="1"/>
    <xf numFmtId="9" fontId="0" fillId="5" borderId="0" xfId="3" applyFont="1" applyFill="1" applyBorder="1"/>
    <xf numFmtId="9" fontId="0" fillId="5" borderId="1" xfId="3" applyFont="1" applyFill="1" applyBorder="1"/>
    <xf numFmtId="167" fontId="3" fillId="3" borderId="12" xfId="3" applyNumberFormat="1" applyFont="1" applyFill="1" applyBorder="1" applyAlignment="1">
      <alignment horizontal="center"/>
    </xf>
    <xf numFmtId="167" fontId="3" fillId="5" borderId="15" xfId="3" applyNumberFormat="1" applyFont="1" applyFill="1" applyBorder="1" applyAlignment="1">
      <alignment horizontal="center"/>
    </xf>
    <xf numFmtId="167" fontId="3" fillId="3" borderId="15" xfId="3" applyNumberFormat="1" applyFont="1" applyFill="1" applyBorder="1" applyAlignment="1">
      <alignment horizontal="center"/>
    </xf>
    <xf numFmtId="167" fontId="3" fillId="5" borderId="0" xfId="3" applyNumberFormat="1" applyFont="1" applyFill="1" applyBorder="1" applyAlignment="1">
      <alignment horizontal="center"/>
    </xf>
    <xf numFmtId="0" fontId="9" fillId="5" borderId="0" xfId="0" applyFont="1" applyFill="1"/>
    <xf numFmtId="0" fontId="14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13" fillId="5" borderId="4" xfId="0" applyFont="1" applyFill="1" applyBorder="1"/>
    <xf numFmtId="0" fontId="16" fillId="5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7" fillId="5" borderId="3" xfId="0" applyFont="1" applyFill="1" applyBorder="1" applyAlignment="1">
      <alignment horizontal="left"/>
    </xf>
    <xf numFmtId="0" fontId="18" fillId="5" borderId="3" xfId="0" applyFont="1" applyFill="1" applyBorder="1" applyAlignment="1">
      <alignment horizontal="left"/>
    </xf>
    <xf numFmtId="0" fontId="25" fillId="5" borderId="6" xfId="0" applyFont="1" applyFill="1" applyBorder="1"/>
    <xf numFmtId="0" fontId="25" fillId="5" borderId="3" xfId="0" applyFont="1" applyFill="1" applyBorder="1"/>
    <xf numFmtId="0" fontId="25" fillId="5" borderId="4" xfId="0" applyFont="1" applyFill="1" applyBorder="1"/>
    <xf numFmtId="0" fontId="26" fillId="5" borderId="6" xfId="0" applyFont="1" applyFill="1" applyBorder="1"/>
    <xf numFmtId="0" fontId="26" fillId="5" borderId="3" xfId="0" applyFont="1" applyFill="1" applyBorder="1"/>
    <xf numFmtId="0" fontId="26" fillId="5" borderId="4" xfId="0" applyFont="1" applyFill="1" applyBorder="1"/>
    <xf numFmtId="0" fontId="24" fillId="5" borderId="6" xfId="0" applyFont="1" applyFill="1" applyBorder="1"/>
    <xf numFmtId="0" fontId="24" fillId="5" borderId="3" xfId="0" applyFont="1" applyFill="1" applyBorder="1"/>
    <xf numFmtId="0" fontId="24" fillId="5" borderId="4" xfId="0" applyFont="1" applyFill="1" applyBorder="1"/>
    <xf numFmtId="10" fontId="3" fillId="5" borderId="0" xfId="0" applyNumberFormat="1" applyFont="1" applyFill="1"/>
    <xf numFmtId="0" fontId="3" fillId="2" borderId="14" xfId="0" applyFont="1" applyFill="1" applyBorder="1" applyAlignment="1">
      <alignment horizontal="center"/>
    </xf>
    <xf numFmtId="9" fontId="3" fillId="4" borderId="1" xfId="3" applyFont="1" applyFill="1" applyBorder="1" applyAlignment="1">
      <alignment horizontal="center"/>
    </xf>
    <xf numFmtId="0" fontId="24" fillId="5" borderId="0" xfId="0" applyFont="1" applyFill="1"/>
    <xf numFmtId="166" fontId="5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66" fontId="5" fillId="5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left"/>
    </xf>
    <xf numFmtId="10" fontId="0" fillId="6" borderId="15" xfId="3" applyNumberFormat="1" applyFont="1" applyFill="1" applyBorder="1"/>
    <xf numFmtId="10" fontId="3" fillId="6" borderId="15" xfId="3" applyNumberFormat="1" applyFont="1" applyFill="1" applyBorder="1"/>
    <xf numFmtId="10" fontId="0" fillId="6" borderId="12" xfId="3" applyNumberFormat="1" applyFont="1" applyFill="1" applyBorder="1"/>
    <xf numFmtId="10" fontId="3" fillId="6" borderId="12" xfId="3" applyNumberFormat="1" applyFont="1" applyFill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7"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ualmomentumsystem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ualmomentumsystem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ualmomentumsystem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ualmomentumsystem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ualmomentumsystem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dualmomentumsystem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7EFE-8141-4044-8D90-F87CC2473F7D}">
  <sheetPr>
    <pageSetUpPr fitToPage="1"/>
  </sheetPr>
  <dimension ref="A1:AC58"/>
  <sheetViews>
    <sheetView tabSelected="1" workbookViewId="0">
      <selection activeCell="P36" sqref="P36"/>
    </sheetView>
  </sheetViews>
  <sheetFormatPr baseColWidth="10" defaultColWidth="10.83203125" defaultRowHeight="16" x14ac:dyDescent="0.2"/>
  <cols>
    <col min="1" max="1" width="5.6640625" style="19" customWidth="1"/>
    <col min="2" max="2" width="15.5" style="19" customWidth="1"/>
    <col min="3" max="3" width="10.83203125" style="19"/>
    <col min="4" max="4" width="12.5" style="19" bestFit="1" customWidth="1"/>
    <col min="5" max="5" width="13.33203125" style="19" customWidth="1"/>
    <col min="6" max="7" width="10.83203125" style="19"/>
    <col min="8" max="8" width="12.33203125" style="19" customWidth="1"/>
    <col min="9" max="9" width="10.83203125" style="19"/>
    <col min="10" max="10" width="12.1640625" style="19" customWidth="1"/>
    <col min="11" max="13" width="10.83203125" style="19"/>
    <col min="14" max="14" width="17.83203125" style="19" bestFit="1" customWidth="1"/>
    <col min="15" max="15" width="6" style="19" bestFit="1" customWidth="1"/>
    <col min="16" max="16" width="9.6640625" style="19" bestFit="1" customWidth="1"/>
    <col min="17" max="17" width="10.1640625" style="19" bestFit="1" customWidth="1"/>
    <col min="18" max="18" width="12" style="19" bestFit="1" customWidth="1"/>
    <col min="19" max="19" width="9.6640625" style="19" bestFit="1" customWidth="1"/>
    <col min="20" max="20" width="9.6640625" style="19" customWidth="1"/>
    <col min="21" max="24" width="12.5" style="19" customWidth="1"/>
    <col min="25" max="16384" width="10.83203125" style="19"/>
  </cols>
  <sheetData>
    <row r="1" spans="1:29" ht="24" x14ac:dyDescent="0.3">
      <c r="A1" s="133">
        <v>45444</v>
      </c>
      <c r="B1" s="133"/>
      <c r="C1" s="4" t="s">
        <v>64</v>
      </c>
      <c r="S1" s="53" t="s">
        <v>39</v>
      </c>
    </row>
    <row r="3" spans="1:29" x14ac:dyDescent="0.2">
      <c r="B3" s="83">
        <v>0.9</v>
      </c>
      <c r="C3" s="19" t="s">
        <v>59</v>
      </c>
      <c r="N3" s="85"/>
      <c r="O3" s="86"/>
      <c r="P3" s="87" t="s">
        <v>27</v>
      </c>
      <c r="Q3" s="94" t="s">
        <v>56</v>
      </c>
      <c r="R3" s="94" t="s">
        <v>57</v>
      </c>
      <c r="S3" s="94" t="s">
        <v>58</v>
      </c>
    </row>
    <row r="4" spans="1:29" ht="17" thickBot="1" x14ac:dyDescent="0.25">
      <c r="B4" s="131">
        <v>0.1</v>
      </c>
      <c r="C4" s="19" t="s">
        <v>60</v>
      </c>
      <c r="H4" s="12">
        <v>1000000</v>
      </c>
      <c r="I4" s="19" t="str">
        <f>"Allocation for the month of "&amp;TEXT(EOMONTH(A1,0),"MMMM YYYY")</f>
        <v>Allocation for the month of June 2024</v>
      </c>
      <c r="N4" s="88" t="s">
        <v>27</v>
      </c>
      <c r="O4" s="43" t="s">
        <v>22</v>
      </c>
      <c r="P4" s="89" t="s">
        <v>35</v>
      </c>
      <c r="Q4" s="130" t="s">
        <v>35</v>
      </c>
      <c r="R4" s="130" t="s">
        <v>35</v>
      </c>
      <c r="S4" s="95" t="s">
        <v>35</v>
      </c>
    </row>
    <row r="5" spans="1:29" x14ac:dyDescent="0.2">
      <c r="B5" s="92">
        <f>SUM(B3:B4)</f>
        <v>1</v>
      </c>
      <c r="C5" s="132" t="str">
        <f>IF(B5=1,"","Total must equal 100%")</f>
        <v/>
      </c>
      <c r="N5" s="32" t="s">
        <v>0</v>
      </c>
      <c r="O5" s="19" t="s">
        <v>1</v>
      </c>
      <c r="P5" s="90">
        <v>0</v>
      </c>
      <c r="Q5" s="96">
        <f t="shared" ref="Q5:Q57" si="0">(SUMIF($B$9:$B$16,$N5,$C$9:$C$16)*$C$7*$P5*$B$3)+(SUMIF($B$9:$B$16,$N5,$D$9:$D$16)*$D$7*$P5*$B$3)+(SUMIF($B$9:$B$16,$N5,$E$9:$E$16)*$E$7*$P5*$B$3)</f>
        <v>0</v>
      </c>
      <c r="R5" s="96">
        <f t="shared" ref="R5:R57" si="1">SUMIF($C$20:$C$28,$N5,$B$20:$B$28)*$P5*$B$4</f>
        <v>0</v>
      </c>
      <c r="S5" s="102">
        <f>SUM(Q5:R5)</f>
        <v>0</v>
      </c>
    </row>
    <row r="6" spans="1:29" ht="21" x14ac:dyDescent="0.25">
      <c r="B6" s="134" t="str">
        <f>IF(SUM(C7:E7)=1,"MODEL PORTFOLIO STRATEGY ALLOCATIONS","Allocation to Model Portfolios needs to equal 100%")</f>
        <v>MODEL PORTFOLIO STRATEGY ALLOCATIONS</v>
      </c>
      <c r="C6" s="134"/>
      <c r="D6" s="134"/>
      <c r="E6" s="134"/>
      <c r="F6" s="134"/>
      <c r="G6" s="18"/>
      <c r="H6" s="135" t="str">
        <f>"ETF Holdings for "&amp;TEXT(EOMONTH(A1,0),"MMMM YYYY")</f>
        <v>ETF Holdings for June 2024</v>
      </c>
      <c r="I6" s="135"/>
      <c r="J6" s="135"/>
      <c r="K6" s="135"/>
      <c r="L6" s="18"/>
      <c r="N6" s="32" t="s">
        <v>0</v>
      </c>
      <c r="O6" s="19" t="s">
        <v>2</v>
      </c>
      <c r="P6" s="34">
        <f>1/3</f>
        <v>0.33333333333333331</v>
      </c>
      <c r="Q6" s="96">
        <f t="shared" si="0"/>
        <v>3.9999999999999994E-2</v>
      </c>
      <c r="R6" s="96">
        <f t="shared" si="1"/>
        <v>0</v>
      </c>
      <c r="S6" s="102">
        <f t="shared" ref="S6:S45" si="2">SUM(Q6:R6)</f>
        <v>3.9999999999999994E-2</v>
      </c>
    </row>
    <row r="7" spans="1:29" ht="19" x14ac:dyDescent="0.25">
      <c r="B7" s="81" t="s">
        <v>54</v>
      </c>
      <c r="C7" s="83">
        <v>0.4</v>
      </c>
      <c r="D7" s="83">
        <v>0</v>
      </c>
      <c r="E7" s="83">
        <v>0.6</v>
      </c>
      <c r="F7" s="82">
        <f>SUM(C7:E7)</f>
        <v>1</v>
      </c>
      <c r="G7" s="82"/>
      <c r="H7" s="7"/>
      <c r="I7" s="25"/>
      <c r="J7" s="13" t="s">
        <v>20</v>
      </c>
      <c r="K7" s="13" t="s">
        <v>23</v>
      </c>
      <c r="L7" s="82"/>
      <c r="N7" s="32" t="s">
        <v>0</v>
      </c>
      <c r="O7" s="19" t="s">
        <v>3</v>
      </c>
      <c r="P7" s="34">
        <v>0</v>
      </c>
      <c r="Q7" s="96">
        <f t="shared" si="0"/>
        <v>0</v>
      </c>
      <c r="R7" s="96">
        <f t="shared" si="1"/>
        <v>0</v>
      </c>
      <c r="S7" s="102">
        <f t="shared" si="2"/>
        <v>0</v>
      </c>
    </row>
    <row r="8" spans="1:29" ht="20" thickBot="1" x14ac:dyDescent="0.3">
      <c r="B8" s="84" t="s">
        <v>53</v>
      </c>
      <c r="C8" s="13" t="s">
        <v>48</v>
      </c>
      <c r="D8" s="13" t="s">
        <v>49</v>
      </c>
      <c r="E8" s="13" t="s">
        <v>50</v>
      </c>
      <c r="F8" s="94" t="s">
        <v>55</v>
      </c>
      <c r="G8" s="18"/>
      <c r="H8" s="78" t="s">
        <v>21</v>
      </c>
      <c r="I8" s="9" t="s">
        <v>22</v>
      </c>
      <c r="J8" s="14" t="str">
        <f>"for "&amp;TEXT(EOMONTH($A$1,0),"MMMM")</f>
        <v>for June</v>
      </c>
      <c r="K8" s="14" t="str">
        <f>"for "&amp;TEXT(EOMONTH($A$1,0),"MMMM")</f>
        <v>for June</v>
      </c>
      <c r="L8" s="18"/>
      <c r="N8" s="32" t="s">
        <v>0</v>
      </c>
      <c r="O8" s="19" t="s">
        <v>4</v>
      </c>
      <c r="P8" s="34">
        <v>0</v>
      </c>
      <c r="Q8" s="96">
        <f t="shared" si="0"/>
        <v>0</v>
      </c>
      <c r="R8" s="96">
        <f t="shared" si="1"/>
        <v>0</v>
      </c>
      <c r="S8" s="102">
        <f t="shared" si="2"/>
        <v>0</v>
      </c>
      <c r="T8" s="18"/>
    </row>
    <row r="9" spans="1:29" x14ac:dyDescent="0.2">
      <c r="B9" s="19" t="s">
        <v>0</v>
      </c>
      <c r="C9" s="77">
        <f>1/3</f>
        <v>0.33333333333333331</v>
      </c>
      <c r="D9" s="77">
        <v>0.25</v>
      </c>
      <c r="E9" s="77"/>
      <c r="F9" s="109">
        <f t="shared" ref="F9:F16" si="3">$C$7*C9+$D$7*D9+$E$7*E9</f>
        <v>0.13333333333333333</v>
      </c>
      <c r="G9" s="111"/>
      <c r="H9" s="54">
        <v>91.82</v>
      </c>
      <c r="I9" s="55" t="s">
        <v>13</v>
      </c>
      <c r="J9" s="56">
        <f t="shared" ref="J9:J30" si="4">ROUNDDOWN((SUMIF($O:$O,$I9,$S:$S)*$H$4)/H9,0)</f>
        <v>399</v>
      </c>
      <c r="K9" s="57">
        <f t="shared" ref="K9:K30" si="5">IF(J9="","",J9*H9)</f>
        <v>36636.18</v>
      </c>
      <c r="L9" s="111"/>
      <c r="N9" s="32" t="s">
        <v>0</v>
      </c>
      <c r="O9" s="19" t="s">
        <v>5</v>
      </c>
      <c r="P9" s="34">
        <v>0</v>
      </c>
      <c r="Q9" s="96">
        <f t="shared" si="0"/>
        <v>0</v>
      </c>
      <c r="R9" s="96">
        <f t="shared" si="1"/>
        <v>0</v>
      </c>
      <c r="S9" s="102">
        <f t="shared" si="2"/>
        <v>0</v>
      </c>
      <c r="T9" s="17"/>
    </row>
    <row r="10" spans="1:29" x14ac:dyDescent="0.2">
      <c r="B10" s="79" t="s">
        <v>28</v>
      </c>
      <c r="C10" s="80">
        <f t="shared" ref="C10:C11" si="6">1/3</f>
        <v>0.33333333333333331</v>
      </c>
      <c r="D10" s="80"/>
      <c r="E10" s="80"/>
      <c r="F10" s="110">
        <f t="shared" si="3"/>
        <v>0.13333333333333333</v>
      </c>
      <c r="G10" s="111"/>
      <c r="H10" s="6">
        <v>71.64</v>
      </c>
      <c r="I10" s="27" t="s">
        <v>63</v>
      </c>
      <c r="J10" s="3">
        <f t="shared" si="4"/>
        <v>561</v>
      </c>
      <c r="K10" s="11">
        <f t="shared" si="5"/>
        <v>40190.04</v>
      </c>
      <c r="L10" s="111"/>
      <c r="N10" s="32" t="s">
        <v>0</v>
      </c>
      <c r="O10" s="19" t="s">
        <v>6</v>
      </c>
      <c r="P10" s="34">
        <f>1/3</f>
        <v>0.33333333333333331</v>
      </c>
      <c r="Q10" s="96">
        <f t="shared" si="0"/>
        <v>3.9999999999999994E-2</v>
      </c>
      <c r="R10" s="96">
        <f t="shared" si="1"/>
        <v>0</v>
      </c>
      <c r="S10" s="102">
        <f t="shared" si="2"/>
        <v>3.9999999999999994E-2</v>
      </c>
      <c r="T10" s="10"/>
    </row>
    <row r="11" spans="1:29" x14ac:dyDescent="0.2">
      <c r="B11" s="19" t="s">
        <v>52</v>
      </c>
      <c r="C11" s="77">
        <f t="shared" si="6"/>
        <v>0.33333333333333331</v>
      </c>
      <c r="D11" s="77"/>
      <c r="E11" s="77">
        <v>0.15</v>
      </c>
      <c r="F11" s="109">
        <f t="shared" si="3"/>
        <v>0.22333333333333333</v>
      </c>
      <c r="G11" s="111"/>
      <c r="H11" s="54">
        <v>29.64</v>
      </c>
      <c r="I11" s="55" t="s">
        <v>45</v>
      </c>
      <c r="J11" s="56">
        <f t="shared" si="4"/>
        <v>4089</v>
      </c>
      <c r="K11" s="57">
        <f t="shared" si="5"/>
        <v>121197.96</v>
      </c>
      <c r="L11" s="111"/>
      <c r="N11" s="32" t="s">
        <v>0</v>
      </c>
      <c r="O11" s="19" t="s">
        <v>26</v>
      </c>
      <c r="P11" s="34">
        <f>1/3</f>
        <v>0.33333333333333331</v>
      </c>
      <c r="Q11" s="96">
        <f t="shared" si="0"/>
        <v>3.9999999999999994E-2</v>
      </c>
      <c r="R11" s="96">
        <f t="shared" si="1"/>
        <v>0</v>
      </c>
      <c r="S11" s="102">
        <f t="shared" si="2"/>
        <v>3.9999999999999994E-2</v>
      </c>
      <c r="T11" s="10"/>
    </row>
    <row r="12" spans="1:29" x14ac:dyDescent="0.2">
      <c r="B12" s="79" t="s">
        <v>32</v>
      </c>
      <c r="C12" s="80"/>
      <c r="D12" s="80">
        <v>0.5</v>
      </c>
      <c r="E12" s="80">
        <v>0.15</v>
      </c>
      <c r="F12" s="110">
        <f t="shared" si="3"/>
        <v>0.09</v>
      </c>
      <c r="G12" s="111"/>
      <c r="H12" s="6">
        <v>77.13</v>
      </c>
      <c r="I12" s="27" t="s">
        <v>8</v>
      </c>
      <c r="J12" s="3">
        <f t="shared" si="4"/>
        <v>0</v>
      </c>
      <c r="K12" s="11">
        <f t="shared" si="5"/>
        <v>0</v>
      </c>
      <c r="L12" s="111"/>
      <c r="N12" s="32" t="s">
        <v>0</v>
      </c>
      <c r="O12" s="19" t="s">
        <v>7</v>
      </c>
      <c r="P12" s="34">
        <v>0</v>
      </c>
      <c r="Q12" s="96">
        <f t="shared" si="0"/>
        <v>0</v>
      </c>
      <c r="R12" s="96">
        <f t="shared" si="1"/>
        <v>0</v>
      </c>
      <c r="S12" s="102">
        <f t="shared" si="2"/>
        <v>0</v>
      </c>
      <c r="T12" s="10"/>
      <c r="AC12" s="20"/>
    </row>
    <row r="13" spans="1:29" x14ac:dyDescent="0.2">
      <c r="B13" s="19" t="s">
        <v>51</v>
      </c>
      <c r="C13" s="77"/>
      <c r="D13" s="77">
        <v>0.25</v>
      </c>
      <c r="E13" s="77"/>
      <c r="F13" s="109">
        <f t="shared" si="3"/>
        <v>0</v>
      </c>
      <c r="G13" s="111"/>
      <c r="H13" s="54">
        <v>288.86</v>
      </c>
      <c r="I13" s="55" t="s">
        <v>1</v>
      </c>
      <c r="J13" s="56">
        <f t="shared" si="4"/>
        <v>1840</v>
      </c>
      <c r="K13" s="57">
        <f t="shared" si="5"/>
        <v>531502.4</v>
      </c>
      <c r="L13" s="111"/>
      <c r="N13" s="32" t="s">
        <v>0</v>
      </c>
      <c r="O13" s="19" t="s">
        <v>8</v>
      </c>
      <c r="P13" s="34">
        <v>0</v>
      </c>
      <c r="Q13" s="96">
        <f t="shared" si="0"/>
        <v>0</v>
      </c>
      <c r="R13" s="96">
        <f t="shared" si="1"/>
        <v>0</v>
      </c>
      <c r="S13" s="102">
        <f t="shared" si="2"/>
        <v>0</v>
      </c>
      <c r="T13" s="10"/>
      <c r="AC13" s="20"/>
    </row>
    <row r="14" spans="1:29" x14ac:dyDescent="0.2">
      <c r="B14" s="79" t="s">
        <v>18</v>
      </c>
      <c r="C14" s="80"/>
      <c r="D14" s="80"/>
      <c r="E14" s="80"/>
      <c r="F14" s="110">
        <f t="shared" si="3"/>
        <v>0</v>
      </c>
      <c r="G14" s="111"/>
      <c r="H14" s="6">
        <v>108.67</v>
      </c>
      <c r="I14" s="27" t="s">
        <v>44</v>
      </c>
      <c r="J14" s="3">
        <f t="shared" si="4"/>
        <v>0</v>
      </c>
      <c r="K14" s="11">
        <f t="shared" si="5"/>
        <v>0</v>
      </c>
      <c r="L14" s="111"/>
      <c r="N14" s="32" t="s">
        <v>0</v>
      </c>
      <c r="O14" s="19" t="s">
        <v>9</v>
      </c>
      <c r="P14" s="34">
        <v>0</v>
      </c>
      <c r="Q14" s="96">
        <f t="shared" si="0"/>
        <v>0</v>
      </c>
      <c r="R14" s="96">
        <f t="shared" si="1"/>
        <v>0</v>
      </c>
      <c r="S14" s="102">
        <f t="shared" si="2"/>
        <v>0</v>
      </c>
      <c r="T14" s="10"/>
      <c r="AC14" s="20"/>
    </row>
    <row r="15" spans="1:29" x14ac:dyDescent="0.2">
      <c r="B15" s="19" t="s">
        <v>34</v>
      </c>
      <c r="C15" s="77"/>
      <c r="D15" s="77"/>
      <c r="E15" s="77">
        <v>0.55000000000000004</v>
      </c>
      <c r="F15" s="109">
        <f t="shared" si="3"/>
        <v>0.33</v>
      </c>
      <c r="G15" s="111"/>
      <c r="H15" s="54">
        <v>81.91</v>
      </c>
      <c r="I15" s="55" t="s">
        <v>3</v>
      </c>
      <c r="J15" s="56">
        <f t="shared" si="4"/>
        <v>0</v>
      </c>
      <c r="K15" s="57">
        <f t="shared" si="5"/>
        <v>0</v>
      </c>
      <c r="L15" s="111"/>
      <c r="N15" s="32" t="s">
        <v>0</v>
      </c>
      <c r="O15" s="19" t="s">
        <v>10</v>
      </c>
      <c r="P15" s="34">
        <v>0</v>
      </c>
      <c r="Q15" s="96">
        <f t="shared" si="0"/>
        <v>0</v>
      </c>
      <c r="R15" s="96">
        <f t="shared" si="1"/>
        <v>0</v>
      </c>
      <c r="S15" s="102">
        <f t="shared" si="2"/>
        <v>0</v>
      </c>
      <c r="T15" s="10"/>
      <c r="AC15" s="20"/>
    </row>
    <row r="16" spans="1:29" x14ac:dyDescent="0.2">
      <c r="B16" s="79" t="s">
        <v>45</v>
      </c>
      <c r="C16" s="27"/>
      <c r="D16" s="27"/>
      <c r="E16" s="80">
        <v>0.15</v>
      </c>
      <c r="F16" s="108">
        <f t="shared" si="3"/>
        <v>0.09</v>
      </c>
      <c r="G16" s="111"/>
      <c r="H16" s="6">
        <v>123.18</v>
      </c>
      <c r="I16" s="27" t="s">
        <v>15</v>
      </c>
      <c r="J16" s="3">
        <f t="shared" si="4"/>
        <v>0</v>
      </c>
      <c r="K16" s="11">
        <f t="shared" si="5"/>
        <v>0</v>
      </c>
      <c r="L16" s="111"/>
      <c r="N16" s="32" t="s">
        <v>0</v>
      </c>
      <c r="O16" s="19" t="s">
        <v>11</v>
      </c>
      <c r="P16" s="34">
        <v>0</v>
      </c>
      <c r="Q16" s="96">
        <f t="shared" si="0"/>
        <v>0</v>
      </c>
      <c r="R16" s="96">
        <f t="shared" si="1"/>
        <v>0</v>
      </c>
      <c r="S16" s="102">
        <f t="shared" si="2"/>
        <v>0</v>
      </c>
      <c r="T16" s="10"/>
      <c r="AC16" s="20"/>
    </row>
    <row r="17" spans="2:29" x14ac:dyDescent="0.2">
      <c r="F17" s="92">
        <f>SUM(F9:F16)</f>
        <v>0.99999999999999989</v>
      </c>
      <c r="G17" s="92"/>
      <c r="H17" s="54">
        <v>86.67</v>
      </c>
      <c r="I17" s="55" t="s">
        <v>7</v>
      </c>
      <c r="J17" s="56">
        <f t="shared" si="4"/>
        <v>0</v>
      </c>
      <c r="K17" s="57">
        <f t="shared" si="5"/>
        <v>0</v>
      </c>
      <c r="L17" s="92"/>
      <c r="N17" s="32" t="s">
        <v>0</v>
      </c>
      <c r="O17" s="19" t="s">
        <v>12</v>
      </c>
      <c r="P17" s="34">
        <v>0</v>
      </c>
      <c r="Q17" s="96">
        <f t="shared" si="0"/>
        <v>0</v>
      </c>
      <c r="R17" s="96">
        <f t="shared" si="1"/>
        <v>0</v>
      </c>
      <c r="S17" s="102">
        <f t="shared" si="2"/>
        <v>0</v>
      </c>
      <c r="T17" s="10"/>
      <c r="AC17" s="20"/>
    </row>
    <row r="18" spans="2:29" x14ac:dyDescent="0.2">
      <c r="H18" s="6">
        <v>106.89</v>
      </c>
      <c r="I18" s="27" t="s">
        <v>9</v>
      </c>
      <c r="J18" s="3">
        <f t="shared" si="4"/>
        <v>0</v>
      </c>
      <c r="K18" s="11">
        <f t="shared" si="5"/>
        <v>0</v>
      </c>
      <c r="N18" s="35" t="s">
        <v>0</v>
      </c>
      <c r="O18" s="36" t="s">
        <v>13</v>
      </c>
      <c r="P18" s="38">
        <f>1-SUM(P5:P17)</f>
        <v>0</v>
      </c>
      <c r="Q18" s="97">
        <f t="shared" si="0"/>
        <v>0</v>
      </c>
      <c r="R18" s="97">
        <f t="shared" si="1"/>
        <v>0</v>
      </c>
      <c r="S18" s="103">
        <f t="shared" si="2"/>
        <v>0</v>
      </c>
      <c r="T18" s="10"/>
    </row>
    <row r="19" spans="2:29" ht="19" x14ac:dyDescent="0.25">
      <c r="B19" s="28" t="s">
        <v>61</v>
      </c>
      <c r="C19" s="28"/>
      <c r="D19" s="28"/>
      <c r="E19" s="28"/>
      <c r="F19" s="28"/>
      <c r="G19" s="112"/>
      <c r="H19" s="54">
        <v>14.05</v>
      </c>
      <c r="I19" s="55" t="s">
        <v>26</v>
      </c>
      <c r="J19" s="56">
        <f t="shared" si="4"/>
        <v>2846</v>
      </c>
      <c r="K19" s="57">
        <f t="shared" si="5"/>
        <v>39986.300000000003</v>
      </c>
      <c r="L19" s="112"/>
      <c r="N19" s="39" t="s">
        <v>28</v>
      </c>
      <c r="O19" s="19" t="s">
        <v>1</v>
      </c>
      <c r="P19" s="34">
        <f>2/6</f>
        <v>0.33333333333333331</v>
      </c>
      <c r="Q19" s="96">
        <f t="shared" si="0"/>
        <v>3.9999999999999994E-2</v>
      </c>
      <c r="R19" s="96">
        <f t="shared" si="1"/>
        <v>0</v>
      </c>
      <c r="S19" s="102">
        <f t="shared" si="2"/>
        <v>3.9999999999999994E-2</v>
      </c>
      <c r="T19" s="10"/>
    </row>
    <row r="20" spans="2:29" x14ac:dyDescent="0.2">
      <c r="B20" s="44">
        <v>0</v>
      </c>
      <c r="C20" s="45" t="s">
        <v>0</v>
      </c>
      <c r="H20" s="6">
        <v>450.71</v>
      </c>
      <c r="I20" s="27" t="s">
        <v>2</v>
      </c>
      <c r="J20" s="3">
        <f t="shared" si="4"/>
        <v>88</v>
      </c>
      <c r="K20" s="11">
        <f t="shared" si="5"/>
        <v>39662.479999999996</v>
      </c>
      <c r="N20" s="39" t="s">
        <v>28</v>
      </c>
      <c r="O20" s="19" t="s">
        <v>15</v>
      </c>
      <c r="P20" s="34">
        <v>0</v>
      </c>
      <c r="Q20" s="96">
        <f t="shared" si="0"/>
        <v>0</v>
      </c>
      <c r="R20" s="96">
        <f t="shared" si="1"/>
        <v>0</v>
      </c>
      <c r="S20" s="102">
        <f t="shared" si="2"/>
        <v>0</v>
      </c>
      <c r="T20" s="10"/>
    </row>
    <row r="21" spans="2:29" x14ac:dyDescent="0.2">
      <c r="B21" s="44">
        <v>0</v>
      </c>
      <c r="C21" s="46" t="s">
        <v>28</v>
      </c>
      <c r="H21" s="54">
        <v>22.23</v>
      </c>
      <c r="I21" s="55" t="s">
        <v>6</v>
      </c>
      <c r="J21" s="56">
        <f t="shared" si="4"/>
        <v>5257</v>
      </c>
      <c r="K21" s="57">
        <f t="shared" si="5"/>
        <v>116863.11</v>
      </c>
      <c r="N21" s="39" t="s">
        <v>28</v>
      </c>
      <c r="O21" s="19" t="s">
        <v>16</v>
      </c>
      <c r="P21" s="34">
        <f>1/3</f>
        <v>0.33333333333333331</v>
      </c>
      <c r="Q21" s="96">
        <f t="shared" si="0"/>
        <v>3.9999999999999994E-2</v>
      </c>
      <c r="R21" s="96">
        <f t="shared" si="1"/>
        <v>0</v>
      </c>
      <c r="S21" s="102">
        <f t="shared" si="2"/>
        <v>3.9999999999999994E-2</v>
      </c>
      <c r="T21" s="10"/>
    </row>
    <row r="22" spans="2:29" x14ac:dyDescent="0.2">
      <c r="B22" s="44">
        <v>0</v>
      </c>
      <c r="C22" s="47" t="s">
        <v>29</v>
      </c>
      <c r="H22" s="6">
        <v>77.67</v>
      </c>
      <c r="I22" s="27" t="s">
        <v>30</v>
      </c>
      <c r="J22" s="3">
        <f t="shared" si="4"/>
        <v>0</v>
      </c>
      <c r="K22" s="11">
        <f t="shared" si="5"/>
        <v>0</v>
      </c>
      <c r="N22" s="39" t="s">
        <v>28</v>
      </c>
      <c r="O22" s="19" t="s">
        <v>6</v>
      </c>
      <c r="P22" s="34">
        <f>1/6</f>
        <v>0.16666666666666666</v>
      </c>
      <c r="Q22" s="96">
        <f t="shared" si="0"/>
        <v>1.9999999999999997E-2</v>
      </c>
      <c r="R22" s="96">
        <f t="shared" si="1"/>
        <v>0</v>
      </c>
      <c r="S22" s="102">
        <f t="shared" si="2"/>
        <v>1.9999999999999997E-2</v>
      </c>
    </row>
    <row r="23" spans="2:29" x14ac:dyDescent="0.2">
      <c r="B23" s="44">
        <v>1</v>
      </c>
      <c r="C23" s="48" t="s">
        <v>18</v>
      </c>
      <c r="H23" s="54">
        <v>90.45</v>
      </c>
      <c r="I23" s="55" t="s">
        <v>10</v>
      </c>
      <c r="J23" s="56">
        <f t="shared" si="4"/>
        <v>0</v>
      </c>
      <c r="K23" s="57">
        <f t="shared" si="5"/>
        <v>0</v>
      </c>
      <c r="N23" s="39" t="s">
        <v>28</v>
      </c>
      <c r="O23" s="19" t="s">
        <v>26</v>
      </c>
      <c r="P23" s="34">
        <v>0</v>
      </c>
      <c r="Q23" s="96">
        <f t="shared" si="0"/>
        <v>0</v>
      </c>
      <c r="R23" s="96">
        <f t="shared" si="1"/>
        <v>0</v>
      </c>
      <c r="S23" s="102">
        <f t="shared" si="2"/>
        <v>0</v>
      </c>
    </row>
    <row r="24" spans="2:29" x14ac:dyDescent="0.2">
      <c r="B24" s="44">
        <v>0</v>
      </c>
      <c r="C24" s="21" t="s">
        <v>31</v>
      </c>
      <c r="H24" s="6">
        <v>70.17</v>
      </c>
      <c r="I24" s="27" t="s">
        <v>17</v>
      </c>
      <c r="J24" s="3">
        <f t="shared" si="4"/>
        <v>0</v>
      </c>
      <c r="K24" s="11">
        <f t="shared" si="5"/>
        <v>0</v>
      </c>
      <c r="N24" s="113" t="s">
        <v>28</v>
      </c>
      <c r="O24" s="36" t="s">
        <v>13</v>
      </c>
      <c r="P24" s="38">
        <f>1-SUM(P19:P23)</f>
        <v>0.16666666666666674</v>
      </c>
      <c r="Q24" s="97">
        <f t="shared" si="0"/>
        <v>2.0000000000000011E-2</v>
      </c>
      <c r="R24" s="97">
        <f t="shared" si="1"/>
        <v>0</v>
      </c>
      <c r="S24" s="103">
        <f t="shared" si="2"/>
        <v>2.0000000000000011E-2</v>
      </c>
    </row>
    <row r="25" spans="2:29" x14ac:dyDescent="0.2">
      <c r="B25" s="44">
        <v>0</v>
      </c>
      <c r="C25" s="22" t="s">
        <v>32</v>
      </c>
      <c r="H25" s="54">
        <v>77.13</v>
      </c>
      <c r="I25" s="55" t="s">
        <v>43</v>
      </c>
      <c r="J25" s="56">
        <f t="shared" si="4"/>
        <v>0</v>
      </c>
      <c r="K25" s="57">
        <f t="shared" si="5"/>
        <v>0</v>
      </c>
      <c r="N25" s="71" t="s">
        <v>29</v>
      </c>
      <c r="O25" s="58" t="s">
        <v>1</v>
      </c>
      <c r="P25" s="68">
        <f>2/6</f>
        <v>0.33333333333333331</v>
      </c>
      <c r="Q25" s="138">
        <f t="shared" si="0"/>
        <v>0</v>
      </c>
      <c r="R25" s="138">
        <f t="shared" si="1"/>
        <v>0</v>
      </c>
      <c r="S25" s="139">
        <f t="shared" si="2"/>
        <v>0</v>
      </c>
    </row>
    <row r="26" spans="2:29" x14ac:dyDescent="0.2">
      <c r="B26" s="44">
        <v>0</v>
      </c>
      <c r="C26" s="23" t="s">
        <v>33</v>
      </c>
      <c r="H26" s="6">
        <v>57.83</v>
      </c>
      <c r="I26" s="27" t="s">
        <v>12</v>
      </c>
      <c r="J26" s="3">
        <f t="shared" si="4"/>
        <v>0</v>
      </c>
      <c r="K26" s="11">
        <f t="shared" si="5"/>
        <v>0</v>
      </c>
      <c r="N26" s="40" t="s">
        <v>29</v>
      </c>
      <c r="O26" s="19" t="s">
        <v>30</v>
      </c>
      <c r="P26" s="34">
        <v>0</v>
      </c>
      <c r="Q26" s="96">
        <f t="shared" si="0"/>
        <v>0</v>
      </c>
      <c r="R26" s="96">
        <f t="shared" si="1"/>
        <v>0</v>
      </c>
      <c r="S26" s="102">
        <f t="shared" si="2"/>
        <v>0</v>
      </c>
    </row>
    <row r="27" spans="2:29" x14ac:dyDescent="0.2">
      <c r="B27" s="44">
        <v>0</v>
      </c>
      <c r="C27" s="24" t="s">
        <v>34</v>
      </c>
      <c r="H27" s="54">
        <v>69.849999999999994</v>
      </c>
      <c r="I27" s="55" t="s">
        <v>5</v>
      </c>
      <c r="J27" s="56">
        <f t="shared" si="4"/>
        <v>0</v>
      </c>
      <c r="K27" s="57">
        <f t="shared" si="5"/>
        <v>0</v>
      </c>
      <c r="N27" s="40" t="s">
        <v>29</v>
      </c>
      <c r="O27" s="19" t="s">
        <v>15</v>
      </c>
      <c r="P27" s="34">
        <f>P20</f>
        <v>0</v>
      </c>
      <c r="Q27" s="96">
        <f t="shared" si="0"/>
        <v>0</v>
      </c>
      <c r="R27" s="96">
        <f t="shared" si="1"/>
        <v>0</v>
      </c>
      <c r="S27" s="102">
        <f t="shared" si="2"/>
        <v>0</v>
      </c>
    </row>
    <row r="28" spans="2:29" x14ac:dyDescent="0.2">
      <c r="B28" s="49">
        <v>0</v>
      </c>
      <c r="C28" s="50" t="s">
        <v>47</v>
      </c>
      <c r="H28" s="6">
        <v>57.87</v>
      </c>
      <c r="I28" s="27" t="s">
        <v>11</v>
      </c>
      <c r="J28" s="3">
        <f t="shared" si="4"/>
        <v>0</v>
      </c>
      <c r="K28" s="11">
        <f t="shared" si="5"/>
        <v>0</v>
      </c>
      <c r="N28" s="71" t="s">
        <v>29</v>
      </c>
      <c r="O28" s="58" t="s">
        <v>16</v>
      </c>
      <c r="P28" s="68">
        <f>P21</f>
        <v>0.33333333333333331</v>
      </c>
      <c r="Q28" s="138">
        <f t="shared" si="0"/>
        <v>0</v>
      </c>
      <c r="R28" s="138">
        <f t="shared" si="1"/>
        <v>0</v>
      </c>
      <c r="S28" s="139">
        <f t="shared" si="2"/>
        <v>0</v>
      </c>
    </row>
    <row r="29" spans="2:29" x14ac:dyDescent="0.2">
      <c r="B29" s="93">
        <f>SUM(B20:B28)</f>
        <v>1</v>
      </c>
      <c r="C29" s="132" t="str">
        <f>IF(B29=1,"","Total must equal 100%")</f>
        <v/>
      </c>
      <c r="H29" s="54">
        <v>74.260000000000005</v>
      </c>
      <c r="I29" s="55" t="s">
        <v>4</v>
      </c>
      <c r="J29" s="56">
        <f t="shared" si="4"/>
        <v>0</v>
      </c>
      <c r="K29" s="57">
        <f t="shared" si="5"/>
        <v>0</v>
      </c>
      <c r="N29" s="71" t="s">
        <v>29</v>
      </c>
      <c r="O29" s="58" t="s">
        <v>6</v>
      </c>
      <c r="P29" s="68">
        <f>1/6</f>
        <v>0.16666666666666666</v>
      </c>
      <c r="Q29" s="138">
        <f t="shared" si="0"/>
        <v>0</v>
      </c>
      <c r="R29" s="138">
        <f t="shared" si="1"/>
        <v>0</v>
      </c>
      <c r="S29" s="139">
        <f t="shared" si="2"/>
        <v>0</v>
      </c>
    </row>
    <row r="30" spans="2:29" x14ac:dyDescent="0.2">
      <c r="H30" s="6">
        <v>61.27</v>
      </c>
      <c r="I30" s="27" t="s">
        <v>16</v>
      </c>
      <c r="J30" s="3">
        <f t="shared" si="4"/>
        <v>1196</v>
      </c>
      <c r="K30" s="11">
        <f t="shared" si="5"/>
        <v>73278.92</v>
      </c>
      <c r="N30" s="40" t="s">
        <v>29</v>
      </c>
      <c r="O30" s="19" t="s">
        <v>26</v>
      </c>
      <c r="P30" s="34">
        <f t="shared" ref="P30" si="7">P23</f>
        <v>0</v>
      </c>
      <c r="Q30" s="96">
        <f t="shared" si="0"/>
        <v>0</v>
      </c>
      <c r="R30" s="96">
        <f t="shared" si="1"/>
        <v>0</v>
      </c>
      <c r="S30" s="102">
        <f t="shared" si="2"/>
        <v>0</v>
      </c>
    </row>
    <row r="31" spans="2:29" x14ac:dyDescent="0.2">
      <c r="J31" s="15" t="s">
        <v>14</v>
      </c>
      <c r="K31" s="16">
        <f>SUM(K9:K30)</f>
        <v>999317.39000000013</v>
      </c>
      <c r="N31" s="70" t="s">
        <v>29</v>
      </c>
      <c r="O31" s="66" t="str">
        <f>O24</f>
        <v>BIL</v>
      </c>
      <c r="P31" s="64">
        <f>1-SUM(P25:P30)</f>
        <v>0.16666666666666674</v>
      </c>
      <c r="Q31" s="140">
        <f t="shared" si="0"/>
        <v>0</v>
      </c>
      <c r="R31" s="140">
        <f t="shared" si="1"/>
        <v>0</v>
      </c>
      <c r="S31" s="141">
        <f t="shared" si="2"/>
        <v>0</v>
      </c>
    </row>
    <row r="32" spans="2:29" x14ac:dyDescent="0.2">
      <c r="N32" s="41" t="s">
        <v>18</v>
      </c>
      <c r="O32" s="29" t="s">
        <v>1</v>
      </c>
      <c r="P32" s="31">
        <f>P25</f>
        <v>0.33333333333333331</v>
      </c>
      <c r="Q32" s="98">
        <f t="shared" si="0"/>
        <v>0</v>
      </c>
      <c r="R32" s="98">
        <f t="shared" si="1"/>
        <v>3.3333333333333333E-2</v>
      </c>
      <c r="S32" s="104">
        <f t="shared" si="2"/>
        <v>3.3333333333333333E-2</v>
      </c>
    </row>
    <row r="33" spans="2:19" x14ac:dyDescent="0.2">
      <c r="N33" s="42" t="s">
        <v>18</v>
      </c>
      <c r="O33" s="19" t="s">
        <v>17</v>
      </c>
      <c r="P33" s="34">
        <v>0</v>
      </c>
      <c r="Q33" s="96">
        <f t="shared" si="0"/>
        <v>0</v>
      </c>
      <c r="R33" s="96">
        <f t="shared" si="1"/>
        <v>0</v>
      </c>
      <c r="S33" s="102">
        <f t="shared" si="2"/>
        <v>0</v>
      </c>
    </row>
    <row r="34" spans="2:19" x14ac:dyDescent="0.2">
      <c r="N34" s="42" t="s">
        <v>18</v>
      </c>
      <c r="O34" s="19" t="s">
        <v>15</v>
      </c>
      <c r="P34" s="34">
        <f t="shared" ref="P34:P37" si="8">P27</f>
        <v>0</v>
      </c>
      <c r="Q34" s="96">
        <f t="shared" si="0"/>
        <v>0</v>
      </c>
      <c r="R34" s="96">
        <f t="shared" si="1"/>
        <v>0</v>
      </c>
      <c r="S34" s="102">
        <f t="shared" si="2"/>
        <v>0</v>
      </c>
    </row>
    <row r="35" spans="2:19" x14ac:dyDescent="0.2">
      <c r="B35" s="17" t="s">
        <v>40</v>
      </c>
      <c r="N35" s="42" t="s">
        <v>18</v>
      </c>
      <c r="O35" s="19" t="s">
        <v>16</v>
      </c>
      <c r="P35" s="34">
        <f>P21</f>
        <v>0.33333333333333331</v>
      </c>
      <c r="Q35" s="96">
        <f t="shared" si="0"/>
        <v>0</v>
      </c>
      <c r="R35" s="96">
        <f t="shared" si="1"/>
        <v>3.3333333333333333E-2</v>
      </c>
      <c r="S35" s="102">
        <f t="shared" si="2"/>
        <v>3.3333333333333333E-2</v>
      </c>
    </row>
    <row r="36" spans="2:19" x14ac:dyDescent="0.2">
      <c r="B36" s="19" t="s">
        <v>66</v>
      </c>
      <c r="N36" s="42" t="s">
        <v>18</v>
      </c>
      <c r="O36" s="19" t="s">
        <v>6</v>
      </c>
      <c r="P36" s="34">
        <f>1/6</f>
        <v>0.16666666666666666</v>
      </c>
      <c r="Q36" s="96">
        <f t="shared" si="0"/>
        <v>0</v>
      </c>
      <c r="R36" s="96">
        <f t="shared" si="1"/>
        <v>1.6666666666666666E-2</v>
      </c>
      <c r="S36" s="102">
        <f t="shared" si="2"/>
        <v>1.6666666666666666E-2</v>
      </c>
    </row>
    <row r="37" spans="2:19" x14ac:dyDescent="0.2">
      <c r="B37" s="19" t="s">
        <v>67</v>
      </c>
      <c r="N37" s="42" t="s">
        <v>18</v>
      </c>
      <c r="O37" s="19" t="s">
        <v>26</v>
      </c>
      <c r="P37" s="34">
        <f t="shared" si="8"/>
        <v>0</v>
      </c>
      <c r="Q37" s="96">
        <f t="shared" si="0"/>
        <v>0</v>
      </c>
      <c r="R37" s="96">
        <f t="shared" si="1"/>
        <v>0</v>
      </c>
      <c r="S37" s="102">
        <f t="shared" si="2"/>
        <v>0</v>
      </c>
    </row>
    <row r="38" spans="2:19" x14ac:dyDescent="0.2">
      <c r="B38" s="19" t="s">
        <v>68</v>
      </c>
      <c r="N38" s="115" t="s">
        <v>18</v>
      </c>
      <c r="O38" s="36" t="str">
        <f>O24</f>
        <v>BIL</v>
      </c>
      <c r="P38" s="38">
        <f>1-SUM(P32:P37)</f>
        <v>0.16666666666666674</v>
      </c>
      <c r="Q38" s="97">
        <f t="shared" si="0"/>
        <v>0</v>
      </c>
      <c r="R38" s="97">
        <f t="shared" si="1"/>
        <v>1.6666666666666673E-2</v>
      </c>
      <c r="S38" s="103">
        <f t="shared" si="2"/>
        <v>1.6666666666666673E-2</v>
      </c>
    </row>
    <row r="39" spans="2:19" ht="14" customHeight="1" x14ac:dyDescent="0.2">
      <c r="B39" s="19" t="s">
        <v>69</v>
      </c>
      <c r="N39" s="116" t="s">
        <v>31</v>
      </c>
      <c r="O39" s="19" t="s">
        <v>1</v>
      </c>
      <c r="P39" s="34">
        <v>1</v>
      </c>
      <c r="Q39" s="96">
        <f t="shared" si="0"/>
        <v>0</v>
      </c>
      <c r="R39" s="96">
        <f t="shared" si="1"/>
        <v>0</v>
      </c>
      <c r="S39" s="102">
        <f t="shared" si="2"/>
        <v>0</v>
      </c>
    </row>
    <row r="40" spans="2:19" x14ac:dyDescent="0.2">
      <c r="N40" s="117" t="s">
        <v>32</v>
      </c>
      <c r="O40" s="19" t="s">
        <v>1</v>
      </c>
      <c r="P40" s="34">
        <v>1</v>
      </c>
      <c r="Q40" s="96">
        <f t="shared" si="0"/>
        <v>8.1000000000000003E-2</v>
      </c>
      <c r="R40" s="96">
        <f t="shared" si="1"/>
        <v>0</v>
      </c>
      <c r="S40" s="102">
        <f t="shared" si="2"/>
        <v>8.1000000000000003E-2</v>
      </c>
    </row>
    <row r="41" spans="2:19" x14ac:dyDescent="0.2">
      <c r="N41" s="118" t="s">
        <v>33</v>
      </c>
      <c r="O41" s="19" t="s">
        <v>1</v>
      </c>
      <c r="P41" s="34">
        <v>1</v>
      </c>
      <c r="Q41" s="96">
        <f t="shared" si="0"/>
        <v>0</v>
      </c>
      <c r="R41" s="96">
        <f t="shared" si="1"/>
        <v>0</v>
      </c>
      <c r="S41" s="102">
        <f t="shared" si="2"/>
        <v>0</v>
      </c>
    </row>
    <row r="42" spans="2:19" x14ac:dyDescent="0.2">
      <c r="N42" s="119" t="s">
        <v>34</v>
      </c>
      <c r="O42" s="19" t="s">
        <v>1</v>
      </c>
      <c r="P42" s="34">
        <v>1</v>
      </c>
      <c r="Q42" s="96">
        <f t="shared" si="0"/>
        <v>0.29700000000000004</v>
      </c>
      <c r="R42" s="96">
        <f t="shared" si="1"/>
        <v>0</v>
      </c>
      <c r="S42" s="102">
        <f t="shared" si="2"/>
        <v>0.29700000000000004</v>
      </c>
    </row>
    <row r="43" spans="2:19" x14ac:dyDescent="0.2">
      <c r="N43" s="91" t="s">
        <v>45</v>
      </c>
      <c r="O43" s="36" t="s">
        <v>45</v>
      </c>
      <c r="P43" s="38">
        <v>1</v>
      </c>
      <c r="Q43" s="97">
        <f t="shared" si="0"/>
        <v>8.1000000000000003E-2</v>
      </c>
      <c r="R43" s="97">
        <f t="shared" si="1"/>
        <v>0</v>
      </c>
      <c r="S43" s="103">
        <f t="shared" si="2"/>
        <v>8.1000000000000003E-2</v>
      </c>
    </row>
    <row r="44" spans="2:19" x14ac:dyDescent="0.2">
      <c r="N44" s="120" t="s">
        <v>62</v>
      </c>
      <c r="O44" s="29" t="s">
        <v>1</v>
      </c>
      <c r="P44" s="105">
        <v>0.4</v>
      </c>
      <c r="Q44" s="98">
        <f t="shared" si="0"/>
        <v>0</v>
      </c>
      <c r="R44" s="98">
        <f t="shared" si="1"/>
        <v>0</v>
      </c>
      <c r="S44" s="101">
        <f t="shared" si="2"/>
        <v>0</v>
      </c>
    </row>
    <row r="45" spans="2:19" x14ac:dyDescent="0.2">
      <c r="N45" s="121" t="s">
        <v>62</v>
      </c>
      <c r="O45" s="19" t="s">
        <v>63</v>
      </c>
      <c r="P45" s="106">
        <v>0.2</v>
      </c>
      <c r="Q45" s="96">
        <f t="shared" si="0"/>
        <v>0</v>
      </c>
      <c r="R45" s="96">
        <f t="shared" si="1"/>
        <v>0</v>
      </c>
      <c r="S45" s="99">
        <f t="shared" si="2"/>
        <v>0</v>
      </c>
    </row>
    <row r="46" spans="2:19" x14ac:dyDescent="0.2">
      <c r="N46" s="121" t="s">
        <v>62</v>
      </c>
      <c r="O46" s="19" t="s">
        <v>45</v>
      </c>
      <c r="P46" s="106">
        <v>0.2</v>
      </c>
      <c r="Q46" s="96">
        <f t="shared" si="0"/>
        <v>0</v>
      </c>
      <c r="R46" s="96">
        <f t="shared" si="1"/>
        <v>0</v>
      </c>
      <c r="S46" s="99">
        <f t="shared" ref="S46:S57" si="9">SUM(Q46:R46)</f>
        <v>0</v>
      </c>
    </row>
    <row r="47" spans="2:19" x14ac:dyDescent="0.2">
      <c r="N47" s="122" t="s">
        <v>62</v>
      </c>
      <c r="O47" s="36" t="s">
        <v>6</v>
      </c>
      <c r="P47" s="107">
        <v>0.2</v>
      </c>
      <c r="Q47" s="97">
        <f t="shared" si="0"/>
        <v>0</v>
      </c>
      <c r="R47" s="97">
        <f t="shared" si="1"/>
        <v>0</v>
      </c>
      <c r="S47" s="100">
        <f t="shared" si="9"/>
        <v>0</v>
      </c>
    </row>
    <row r="48" spans="2:19" x14ac:dyDescent="0.2">
      <c r="N48" s="123" t="s">
        <v>52</v>
      </c>
      <c r="O48" s="29" t="s">
        <v>1</v>
      </c>
      <c r="P48" s="105">
        <f>IF(P49=40%,0,40%)</f>
        <v>0.4</v>
      </c>
      <c r="Q48" s="98">
        <f t="shared" si="0"/>
        <v>8.0399999999999999E-2</v>
      </c>
      <c r="R48" s="98">
        <f t="shared" si="1"/>
        <v>0</v>
      </c>
      <c r="S48" s="101">
        <f t="shared" si="9"/>
        <v>8.0399999999999999E-2</v>
      </c>
    </row>
    <row r="49" spans="14:19" x14ac:dyDescent="0.2">
      <c r="N49" s="124" t="s">
        <v>52</v>
      </c>
      <c r="O49" s="19" t="s">
        <v>30</v>
      </c>
      <c r="P49" s="106">
        <v>0</v>
      </c>
      <c r="Q49" s="96">
        <f t="shared" si="0"/>
        <v>0</v>
      </c>
      <c r="R49" s="96">
        <f t="shared" si="1"/>
        <v>0</v>
      </c>
      <c r="S49" s="99">
        <f t="shared" si="9"/>
        <v>0</v>
      </c>
    </row>
    <row r="50" spans="14:19" x14ac:dyDescent="0.2">
      <c r="N50" s="124" t="s">
        <v>52</v>
      </c>
      <c r="O50" s="19" t="s">
        <v>63</v>
      </c>
      <c r="P50" s="106">
        <v>0.2</v>
      </c>
      <c r="Q50" s="96">
        <f t="shared" si="0"/>
        <v>4.02E-2</v>
      </c>
      <c r="R50" s="96">
        <f t="shared" si="1"/>
        <v>0</v>
      </c>
      <c r="S50" s="99">
        <f t="shared" si="9"/>
        <v>4.02E-2</v>
      </c>
    </row>
    <row r="51" spans="14:19" x14ac:dyDescent="0.2">
      <c r="N51" s="124" t="s">
        <v>52</v>
      </c>
      <c r="O51" s="19" t="s">
        <v>45</v>
      </c>
      <c r="P51" s="106">
        <v>0.2</v>
      </c>
      <c r="Q51" s="96">
        <f t="shared" si="0"/>
        <v>4.02E-2</v>
      </c>
      <c r="R51" s="96">
        <f t="shared" si="1"/>
        <v>0</v>
      </c>
      <c r="S51" s="99">
        <f t="shared" si="9"/>
        <v>4.02E-2</v>
      </c>
    </row>
    <row r="52" spans="14:19" x14ac:dyDescent="0.2">
      <c r="N52" s="125" t="s">
        <v>52</v>
      </c>
      <c r="O52" s="36" t="s">
        <v>6</v>
      </c>
      <c r="P52" s="107">
        <v>0.2</v>
      </c>
      <c r="Q52" s="97">
        <f t="shared" si="0"/>
        <v>4.02E-2</v>
      </c>
      <c r="R52" s="97">
        <f t="shared" si="1"/>
        <v>0</v>
      </c>
      <c r="S52" s="100">
        <f t="shared" si="9"/>
        <v>4.02E-2</v>
      </c>
    </row>
    <row r="53" spans="14:19" x14ac:dyDescent="0.2">
      <c r="N53" s="126" t="s">
        <v>51</v>
      </c>
      <c r="O53" s="29" t="s">
        <v>1</v>
      </c>
      <c r="P53" s="105">
        <f>IF(P54=40%,0,40%)</f>
        <v>0.4</v>
      </c>
      <c r="Q53" s="98">
        <f t="shared" si="0"/>
        <v>0</v>
      </c>
      <c r="R53" s="98">
        <f t="shared" si="1"/>
        <v>0</v>
      </c>
      <c r="S53" s="101">
        <f t="shared" si="9"/>
        <v>0</v>
      </c>
    </row>
    <row r="54" spans="14:19" x14ac:dyDescent="0.2">
      <c r="N54" s="127" t="s">
        <v>51</v>
      </c>
      <c r="O54" s="19" t="s">
        <v>17</v>
      </c>
      <c r="P54" s="106">
        <v>0</v>
      </c>
      <c r="Q54" s="96">
        <f t="shared" si="0"/>
        <v>0</v>
      </c>
      <c r="R54" s="96">
        <f t="shared" si="1"/>
        <v>0</v>
      </c>
      <c r="S54" s="99">
        <f t="shared" si="9"/>
        <v>0</v>
      </c>
    </row>
    <row r="55" spans="14:19" x14ac:dyDescent="0.2">
      <c r="N55" s="127" t="s">
        <v>51</v>
      </c>
      <c r="O55" s="19" t="s">
        <v>63</v>
      </c>
      <c r="P55" s="106">
        <v>0.2</v>
      </c>
      <c r="Q55" s="96">
        <f t="shared" si="0"/>
        <v>0</v>
      </c>
      <c r="R55" s="96">
        <f t="shared" si="1"/>
        <v>0</v>
      </c>
      <c r="S55" s="99">
        <f t="shared" si="9"/>
        <v>0</v>
      </c>
    </row>
    <row r="56" spans="14:19" x14ac:dyDescent="0.2">
      <c r="N56" s="127" t="s">
        <v>51</v>
      </c>
      <c r="O56" s="19" t="s">
        <v>45</v>
      </c>
      <c r="P56" s="106">
        <v>0.2</v>
      </c>
      <c r="Q56" s="96">
        <f t="shared" si="0"/>
        <v>0</v>
      </c>
      <c r="R56" s="96">
        <f t="shared" si="1"/>
        <v>0</v>
      </c>
      <c r="S56" s="99">
        <f t="shared" si="9"/>
        <v>0</v>
      </c>
    </row>
    <row r="57" spans="14:19" x14ac:dyDescent="0.2">
      <c r="N57" s="128" t="s">
        <v>51</v>
      </c>
      <c r="O57" s="36" t="s">
        <v>6</v>
      </c>
      <c r="P57" s="107">
        <v>0.2</v>
      </c>
      <c r="Q57" s="97">
        <f t="shared" si="0"/>
        <v>0</v>
      </c>
      <c r="R57" s="97">
        <f t="shared" si="1"/>
        <v>0</v>
      </c>
      <c r="S57" s="100">
        <f t="shared" si="9"/>
        <v>0</v>
      </c>
    </row>
    <row r="58" spans="14:19" x14ac:dyDescent="0.2">
      <c r="P58" s="81" t="s">
        <v>65</v>
      </c>
      <c r="Q58" s="129">
        <f>SUM(Q5:Q57)</f>
        <v>0.9</v>
      </c>
      <c r="R58" s="129">
        <f>SUM(R5:R57)</f>
        <v>0.1</v>
      </c>
      <c r="S58" s="129">
        <f>SUM(S5:S57)</f>
        <v>1</v>
      </c>
    </row>
  </sheetData>
  <mergeCells count="3">
    <mergeCell ref="A1:B1"/>
    <mergeCell ref="B6:F6"/>
    <mergeCell ref="H6:K6"/>
  </mergeCells>
  <conditionalFormatting sqref="B5">
    <cfRule type="expression" dxfId="5" priority="2">
      <formula>$B$5&lt;&gt;1</formula>
    </cfRule>
  </conditionalFormatting>
  <conditionalFormatting sqref="B6">
    <cfRule type="expression" dxfId="4" priority="3">
      <formula>B6="Allocation to Model Portfolios needs to equal 100%"</formula>
    </cfRule>
  </conditionalFormatting>
  <conditionalFormatting sqref="B29">
    <cfRule type="expression" dxfId="3" priority="5">
      <formula>B29&lt;&gt;1</formula>
    </cfRule>
  </conditionalFormatting>
  <conditionalFormatting sqref="F7">
    <cfRule type="expression" dxfId="2" priority="1">
      <formula>$F$7&lt;&gt;1</formula>
    </cfRule>
  </conditionalFormatting>
  <conditionalFormatting sqref="I9:I30">
    <cfRule type="expression" dxfId="1" priority="6">
      <formula>J9&gt;0</formula>
    </cfRule>
  </conditionalFormatting>
  <conditionalFormatting sqref="N5:S57">
    <cfRule type="expression" dxfId="0" priority="4">
      <formula>$S5&gt;0</formula>
    </cfRule>
  </conditionalFormatting>
  <hyperlinks>
    <hyperlink ref="S1" r:id="rId1" xr:uid="{6CBFE697-4B55-E648-955E-E7B3DEE41A37}"/>
  </hyperlinks>
  <pageMargins left="0.7" right="0.7" top="0.75" bottom="0.75" header="0.3" footer="0.3"/>
  <pageSetup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367F-7282-0546-A18D-8132F5CB160B}">
  <sheetPr>
    <pageSetUpPr fitToPage="1"/>
  </sheetPr>
  <dimension ref="A1:AC58"/>
  <sheetViews>
    <sheetView workbookViewId="0">
      <selection activeCell="K44" sqref="K44"/>
    </sheetView>
  </sheetViews>
  <sheetFormatPr baseColWidth="10" defaultColWidth="10.83203125" defaultRowHeight="16" x14ac:dyDescent="0.2"/>
  <cols>
    <col min="1" max="1" width="5.6640625" style="19" customWidth="1"/>
    <col min="2" max="2" width="15.5" style="19" customWidth="1"/>
    <col min="3" max="3" width="10.83203125" style="19"/>
    <col min="4" max="4" width="12.5" style="19" bestFit="1" customWidth="1"/>
    <col min="5" max="5" width="13.33203125" style="19" customWidth="1"/>
    <col min="6" max="7" width="10.83203125" style="19"/>
    <col min="8" max="8" width="12.33203125" style="19" customWidth="1"/>
    <col min="9" max="9" width="10.83203125" style="19"/>
    <col min="10" max="10" width="12.1640625" style="19" customWidth="1"/>
    <col min="11" max="13" width="10.83203125" style="19"/>
    <col min="14" max="14" width="17.83203125" style="19" bestFit="1" customWidth="1"/>
    <col min="15" max="15" width="6" style="19" bestFit="1" customWidth="1"/>
    <col min="16" max="16" width="9.6640625" style="19" bestFit="1" customWidth="1"/>
    <col min="17" max="17" width="10.1640625" style="19" bestFit="1" customWidth="1"/>
    <col min="18" max="18" width="12" style="19" bestFit="1" customWidth="1"/>
    <col min="19" max="19" width="9.6640625" style="19" bestFit="1" customWidth="1"/>
    <col min="20" max="20" width="9.6640625" style="19" customWidth="1"/>
    <col min="21" max="24" width="12.5" style="19" customWidth="1"/>
    <col min="25" max="16384" width="10.83203125" style="19"/>
  </cols>
  <sheetData>
    <row r="1" spans="1:29" ht="24" x14ac:dyDescent="0.3">
      <c r="A1" s="133">
        <v>45413</v>
      </c>
      <c r="B1" s="133"/>
      <c r="C1" s="4" t="s">
        <v>64</v>
      </c>
      <c r="S1" s="53" t="s">
        <v>39</v>
      </c>
    </row>
    <row r="3" spans="1:29" x14ac:dyDescent="0.2">
      <c r="B3" s="83">
        <v>0.9</v>
      </c>
      <c r="C3" s="19" t="s">
        <v>59</v>
      </c>
      <c r="N3" s="85"/>
      <c r="O3" s="86"/>
      <c r="P3" s="87" t="s">
        <v>27</v>
      </c>
      <c r="Q3" s="94" t="s">
        <v>56</v>
      </c>
      <c r="R3" s="94" t="s">
        <v>57</v>
      </c>
      <c r="S3" s="94" t="s">
        <v>58</v>
      </c>
    </row>
    <row r="4" spans="1:29" ht="17" thickBot="1" x14ac:dyDescent="0.25">
      <c r="B4" s="131">
        <v>0.1</v>
      </c>
      <c r="C4" s="19" t="s">
        <v>60</v>
      </c>
      <c r="H4" s="12">
        <v>1000000</v>
      </c>
      <c r="I4" s="19" t="str">
        <f>"Allocation for the month of "&amp;TEXT(EOMONTH(A1,0),"MMMM YYYY")</f>
        <v>Allocation for the month of May 2024</v>
      </c>
      <c r="N4" s="88" t="s">
        <v>27</v>
      </c>
      <c r="O4" s="43" t="s">
        <v>22</v>
      </c>
      <c r="P4" s="89" t="s">
        <v>35</v>
      </c>
      <c r="Q4" s="130" t="s">
        <v>35</v>
      </c>
      <c r="R4" s="130" t="s">
        <v>35</v>
      </c>
      <c r="S4" s="95" t="s">
        <v>35</v>
      </c>
    </row>
    <row r="5" spans="1:29" x14ac:dyDescent="0.2">
      <c r="B5" s="92">
        <f>SUM(B3:B4)</f>
        <v>1</v>
      </c>
      <c r="C5" s="132" t="str">
        <f>IF(B5=1,"","Total must equal 100%")</f>
        <v/>
      </c>
      <c r="N5" s="32" t="s">
        <v>0</v>
      </c>
      <c r="O5" s="19" t="s">
        <v>1</v>
      </c>
      <c r="P5" s="90">
        <v>0</v>
      </c>
      <c r="Q5" s="96">
        <f t="shared" ref="Q5:Q57" si="0">(SUMIF($B$9:$B$16,$N5,$C$9:$C$16)*$C$7*$P5*$B$3)+(SUMIF($B$9:$B$16,$N5,$D$9:$D$16)*$D$7*$P5*$B$3)+(SUMIF($B$9:$B$16,$N5,$E$9:$E$16)*$E$7*$P5*$B$3)</f>
        <v>0</v>
      </c>
      <c r="R5" s="96">
        <f t="shared" ref="R5:R57" si="1">SUMIF($C$20:$C$28,$N5,$B$20:$B$28)*$P5*$B$4</f>
        <v>0</v>
      </c>
      <c r="S5" s="102">
        <f>SUM(Q5:R5)</f>
        <v>0</v>
      </c>
    </row>
    <row r="6" spans="1:29" ht="21" x14ac:dyDescent="0.25">
      <c r="B6" s="134" t="str">
        <f>IF(SUM(C7:E7)=1,"MODEL PORTFOLIO STRATEGY ALLOCATIONS","Allocation to Model Portfolios needs to equal 100%")</f>
        <v>MODEL PORTFOLIO STRATEGY ALLOCATIONS</v>
      </c>
      <c r="C6" s="134"/>
      <c r="D6" s="134"/>
      <c r="E6" s="134"/>
      <c r="F6" s="134"/>
      <c r="G6" s="18"/>
      <c r="H6" s="135" t="str">
        <f>"ETF Holdings for "&amp;TEXT(EOMONTH(A1,0),"MMMM YYYY")</f>
        <v>ETF Holdings for May 2024</v>
      </c>
      <c r="I6" s="135"/>
      <c r="J6" s="135"/>
      <c r="K6" s="135"/>
      <c r="L6" s="18"/>
      <c r="N6" s="32" t="s">
        <v>0</v>
      </c>
      <c r="O6" s="19" t="s">
        <v>2</v>
      </c>
      <c r="P6" s="34">
        <f>1/3</f>
        <v>0.33333333333333331</v>
      </c>
      <c r="Q6" s="96">
        <f t="shared" si="0"/>
        <v>3.9999999999999994E-2</v>
      </c>
      <c r="R6" s="96">
        <f t="shared" si="1"/>
        <v>0</v>
      </c>
      <c r="S6" s="102">
        <f t="shared" ref="S6:S45" si="2">SUM(Q6:R6)</f>
        <v>3.9999999999999994E-2</v>
      </c>
    </row>
    <row r="7" spans="1:29" ht="19" x14ac:dyDescent="0.25">
      <c r="B7" s="81" t="s">
        <v>54</v>
      </c>
      <c r="C7" s="83">
        <v>0.4</v>
      </c>
      <c r="D7" s="83">
        <v>0</v>
      </c>
      <c r="E7" s="83">
        <v>0.6</v>
      </c>
      <c r="F7" s="82">
        <f>SUM(C7:E7)</f>
        <v>1</v>
      </c>
      <c r="G7" s="82"/>
      <c r="H7" s="7"/>
      <c r="I7" s="25"/>
      <c r="J7" s="13" t="s">
        <v>20</v>
      </c>
      <c r="K7" s="13" t="s">
        <v>23</v>
      </c>
      <c r="L7" s="82"/>
      <c r="N7" s="32" t="s">
        <v>0</v>
      </c>
      <c r="O7" s="19" t="s">
        <v>3</v>
      </c>
      <c r="P7" s="34">
        <v>0</v>
      </c>
      <c r="Q7" s="96">
        <f t="shared" si="0"/>
        <v>0</v>
      </c>
      <c r="R7" s="96">
        <f t="shared" si="1"/>
        <v>0</v>
      </c>
      <c r="S7" s="102">
        <f t="shared" si="2"/>
        <v>0</v>
      </c>
    </row>
    <row r="8" spans="1:29" ht="20" thickBot="1" x14ac:dyDescent="0.3">
      <c r="B8" s="84" t="s">
        <v>53</v>
      </c>
      <c r="C8" s="13" t="s">
        <v>48</v>
      </c>
      <c r="D8" s="13" t="s">
        <v>49</v>
      </c>
      <c r="E8" s="13" t="s">
        <v>50</v>
      </c>
      <c r="F8" s="94" t="s">
        <v>55</v>
      </c>
      <c r="G8" s="18"/>
      <c r="H8" s="78" t="s">
        <v>21</v>
      </c>
      <c r="I8" s="9" t="s">
        <v>22</v>
      </c>
      <c r="J8" s="14" t="str">
        <f>"for "&amp;TEXT(EOMONTH($A$1,0),"MMMM")</f>
        <v>for May</v>
      </c>
      <c r="K8" s="14" t="str">
        <f>"for "&amp;TEXT(EOMONTH($A$1,0),"MMMM")</f>
        <v>for May</v>
      </c>
      <c r="L8" s="18"/>
      <c r="N8" s="32" t="s">
        <v>0</v>
      </c>
      <c r="O8" s="19" t="s">
        <v>4</v>
      </c>
      <c r="P8" s="34">
        <v>0</v>
      </c>
      <c r="Q8" s="96">
        <f t="shared" si="0"/>
        <v>0</v>
      </c>
      <c r="R8" s="96">
        <f t="shared" si="1"/>
        <v>0</v>
      </c>
      <c r="S8" s="102">
        <f t="shared" si="2"/>
        <v>0</v>
      </c>
      <c r="T8" s="18"/>
    </row>
    <row r="9" spans="1:29" x14ac:dyDescent="0.2">
      <c r="B9" s="19" t="s">
        <v>0</v>
      </c>
      <c r="C9" s="77">
        <f>1/3</f>
        <v>0.33333333333333331</v>
      </c>
      <c r="D9" s="77">
        <v>0.25</v>
      </c>
      <c r="E9" s="77"/>
      <c r="F9" s="109">
        <f t="shared" ref="F9:F16" si="3">$C$7*C9+$D$7*D9+$E$7*E9</f>
        <v>0.13333333333333333</v>
      </c>
      <c r="G9" s="111"/>
      <c r="H9" s="54">
        <v>91.79</v>
      </c>
      <c r="I9" s="55" t="s">
        <v>13</v>
      </c>
      <c r="J9" s="56">
        <f t="shared" ref="J9:J30" si="4">ROUNDDOWN((SUMIF($O:$O,$I9,$S:$S)*$H$4)/H9,0)</f>
        <v>399</v>
      </c>
      <c r="K9" s="57">
        <f t="shared" ref="K9:K30" si="5">IF(J9="","",J9*H9)</f>
        <v>36624.21</v>
      </c>
      <c r="L9" s="111"/>
      <c r="N9" s="32" t="s">
        <v>0</v>
      </c>
      <c r="O9" s="19" t="s">
        <v>5</v>
      </c>
      <c r="P9" s="34">
        <v>0</v>
      </c>
      <c r="Q9" s="96">
        <f t="shared" si="0"/>
        <v>0</v>
      </c>
      <c r="R9" s="96">
        <f t="shared" si="1"/>
        <v>0</v>
      </c>
      <c r="S9" s="102">
        <f t="shared" si="2"/>
        <v>0</v>
      </c>
      <c r="T9" s="17"/>
    </row>
    <row r="10" spans="1:29" x14ac:dyDescent="0.2">
      <c r="B10" s="79" t="s">
        <v>28</v>
      </c>
      <c r="C10" s="80">
        <f t="shared" ref="C10:C11" si="6">1/3</f>
        <v>0.33333333333333331</v>
      </c>
      <c r="D10" s="80"/>
      <c r="E10" s="80"/>
      <c r="F10" s="110">
        <f t="shared" si="3"/>
        <v>0.13333333333333333</v>
      </c>
      <c r="G10" s="111"/>
      <c r="H10" s="6">
        <v>70.67</v>
      </c>
      <c r="I10" s="27" t="s">
        <v>63</v>
      </c>
      <c r="J10" s="3">
        <f t="shared" si="4"/>
        <v>568</v>
      </c>
      <c r="K10" s="11">
        <f t="shared" si="5"/>
        <v>40140.559999999998</v>
      </c>
      <c r="L10" s="111"/>
      <c r="N10" s="32" t="s">
        <v>0</v>
      </c>
      <c r="O10" s="19" t="s">
        <v>6</v>
      </c>
      <c r="P10" s="34">
        <f>1/3</f>
        <v>0.33333333333333331</v>
      </c>
      <c r="Q10" s="96">
        <f t="shared" si="0"/>
        <v>3.9999999999999994E-2</v>
      </c>
      <c r="R10" s="96">
        <f t="shared" si="1"/>
        <v>0</v>
      </c>
      <c r="S10" s="102">
        <f t="shared" si="2"/>
        <v>3.9999999999999994E-2</v>
      </c>
      <c r="T10" s="10"/>
    </row>
    <row r="11" spans="1:29" x14ac:dyDescent="0.2">
      <c r="B11" s="19" t="s">
        <v>52</v>
      </c>
      <c r="C11" s="77">
        <f t="shared" si="6"/>
        <v>0.33333333333333331</v>
      </c>
      <c r="D11" s="77"/>
      <c r="E11" s="77">
        <v>0.15</v>
      </c>
      <c r="F11" s="109">
        <f t="shared" si="3"/>
        <v>0.22333333333333333</v>
      </c>
      <c r="G11" s="111"/>
      <c r="H11" s="54">
        <v>29.93</v>
      </c>
      <c r="I11" s="55" t="s">
        <v>45</v>
      </c>
      <c r="J11" s="56">
        <f t="shared" si="4"/>
        <v>4049</v>
      </c>
      <c r="K11" s="57">
        <f t="shared" si="5"/>
        <v>121186.56999999999</v>
      </c>
      <c r="L11" s="111"/>
      <c r="N11" s="32" t="s">
        <v>0</v>
      </c>
      <c r="O11" s="19" t="s">
        <v>26</v>
      </c>
      <c r="P11" s="34">
        <f>1/3</f>
        <v>0.33333333333333331</v>
      </c>
      <c r="Q11" s="96">
        <f t="shared" si="0"/>
        <v>3.9999999999999994E-2</v>
      </c>
      <c r="R11" s="96">
        <f t="shared" si="1"/>
        <v>0</v>
      </c>
      <c r="S11" s="102">
        <f t="shared" si="2"/>
        <v>3.9999999999999994E-2</v>
      </c>
      <c r="T11" s="10"/>
    </row>
    <row r="12" spans="1:29" x14ac:dyDescent="0.2">
      <c r="B12" s="79" t="s">
        <v>32</v>
      </c>
      <c r="C12" s="80"/>
      <c r="D12" s="80">
        <v>0.5</v>
      </c>
      <c r="E12" s="80">
        <v>0.15</v>
      </c>
      <c r="F12" s="110">
        <f t="shared" si="3"/>
        <v>0.09</v>
      </c>
      <c r="G12" s="111"/>
      <c r="H12" s="6">
        <v>76.290000000000006</v>
      </c>
      <c r="I12" s="27" t="s">
        <v>8</v>
      </c>
      <c r="J12" s="3">
        <f t="shared" si="4"/>
        <v>0</v>
      </c>
      <c r="K12" s="11">
        <f t="shared" si="5"/>
        <v>0</v>
      </c>
      <c r="L12" s="111"/>
      <c r="N12" s="32" t="s">
        <v>0</v>
      </c>
      <c r="O12" s="19" t="s">
        <v>7</v>
      </c>
      <c r="P12" s="34">
        <v>0</v>
      </c>
      <c r="Q12" s="96">
        <f t="shared" si="0"/>
        <v>0</v>
      </c>
      <c r="R12" s="96">
        <f t="shared" si="1"/>
        <v>0</v>
      </c>
      <c r="S12" s="102">
        <f t="shared" si="2"/>
        <v>0</v>
      </c>
      <c r="T12" s="10"/>
      <c r="AC12" s="20"/>
    </row>
    <row r="13" spans="1:29" x14ac:dyDescent="0.2">
      <c r="B13" s="19" t="s">
        <v>51</v>
      </c>
      <c r="C13" s="77"/>
      <c r="D13" s="77">
        <v>0.25</v>
      </c>
      <c r="E13" s="77"/>
      <c r="F13" s="109">
        <f t="shared" si="3"/>
        <v>0</v>
      </c>
      <c r="G13" s="111"/>
      <c r="H13" s="54">
        <v>275.98</v>
      </c>
      <c r="I13" s="55" t="s">
        <v>1</v>
      </c>
      <c r="J13" s="56">
        <f t="shared" si="4"/>
        <v>1926</v>
      </c>
      <c r="K13" s="57">
        <f t="shared" si="5"/>
        <v>531537.48</v>
      </c>
      <c r="L13" s="111"/>
      <c r="N13" s="32" t="s">
        <v>0</v>
      </c>
      <c r="O13" s="19" t="s">
        <v>8</v>
      </c>
      <c r="P13" s="34">
        <v>0</v>
      </c>
      <c r="Q13" s="96">
        <f t="shared" si="0"/>
        <v>0</v>
      </c>
      <c r="R13" s="96">
        <f t="shared" si="1"/>
        <v>0</v>
      </c>
      <c r="S13" s="102">
        <f t="shared" si="2"/>
        <v>0</v>
      </c>
      <c r="T13" s="10"/>
      <c r="AC13" s="20"/>
    </row>
    <row r="14" spans="1:29" x14ac:dyDescent="0.2">
      <c r="B14" s="79" t="s">
        <v>18</v>
      </c>
      <c r="C14" s="80"/>
      <c r="D14" s="80"/>
      <c r="E14" s="80"/>
      <c r="F14" s="110">
        <f t="shared" si="3"/>
        <v>0</v>
      </c>
      <c r="G14" s="111"/>
      <c r="H14" s="6">
        <v>107.44</v>
      </c>
      <c r="I14" s="27" t="s">
        <v>44</v>
      </c>
      <c r="J14" s="3">
        <f t="shared" si="4"/>
        <v>0</v>
      </c>
      <c r="K14" s="11">
        <f t="shared" si="5"/>
        <v>0</v>
      </c>
      <c r="L14" s="111"/>
      <c r="N14" s="32" t="s">
        <v>0</v>
      </c>
      <c r="O14" s="19" t="s">
        <v>9</v>
      </c>
      <c r="P14" s="34">
        <v>0</v>
      </c>
      <c r="Q14" s="96">
        <f t="shared" si="0"/>
        <v>0</v>
      </c>
      <c r="R14" s="96">
        <f t="shared" si="1"/>
        <v>0</v>
      </c>
      <c r="S14" s="102">
        <f t="shared" si="2"/>
        <v>0</v>
      </c>
      <c r="T14" s="10"/>
      <c r="AC14" s="20"/>
    </row>
    <row r="15" spans="1:29" x14ac:dyDescent="0.2">
      <c r="B15" s="19" t="s">
        <v>34</v>
      </c>
      <c r="C15" s="77"/>
      <c r="D15" s="77"/>
      <c r="E15" s="77">
        <v>0.55000000000000004</v>
      </c>
      <c r="F15" s="109">
        <f t="shared" si="3"/>
        <v>0.33</v>
      </c>
      <c r="G15" s="111"/>
      <c r="H15" s="54">
        <v>79.62</v>
      </c>
      <c r="I15" s="55" t="s">
        <v>3</v>
      </c>
      <c r="J15" s="56">
        <f t="shared" si="4"/>
        <v>0</v>
      </c>
      <c r="K15" s="57">
        <f t="shared" si="5"/>
        <v>0</v>
      </c>
      <c r="L15" s="111"/>
      <c r="N15" s="32" t="s">
        <v>0</v>
      </c>
      <c r="O15" s="19" t="s">
        <v>10</v>
      </c>
      <c r="P15" s="34">
        <v>0</v>
      </c>
      <c r="Q15" s="96">
        <f t="shared" si="0"/>
        <v>0</v>
      </c>
      <c r="R15" s="96">
        <f t="shared" si="1"/>
        <v>0</v>
      </c>
      <c r="S15" s="102">
        <f t="shared" si="2"/>
        <v>0</v>
      </c>
      <c r="T15" s="10"/>
      <c r="AC15" s="20"/>
    </row>
    <row r="16" spans="1:29" x14ac:dyDescent="0.2">
      <c r="B16" s="79" t="s">
        <v>45</v>
      </c>
      <c r="C16" s="27"/>
      <c r="D16" s="27"/>
      <c r="E16" s="80">
        <v>0.15</v>
      </c>
      <c r="F16" s="108">
        <f t="shared" si="3"/>
        <v>0.09</v>
      </c>
      <c r="G16" s="111"/>
      <c r="H16" s="6">
        <v>118.86</v>
      </c>
      <c r="I16" s="27" t="s">
        <v>15</v>
      </c>
      <c r="J16" s="3">
        <f t="shared" si="4"/>
        <v>616</v>
      </c>
      <c r="K16" s="11">
        <f t="shared" si="5"/>
        <v>73217.759999999995</v>
      </c>
      <c r="L16" s="111"/>
      <c r="N16" s="32" t="s">
        <v>0</v>
      </c>
      <c r="O16" s="19" t="s">
        <v>11</v>
      </c>
      <c r="P16" s="34">
        <v>0</v>
      </c>
      <c r="Q16" s="96">
        <f t="shared" si="0"/>
        <v>0</v>
      </c>
      <c r="R16" s="96">
        <f t="shared" si="1"/>
        <v>0</v>
      </c>
      <c r="S16" s="102">
        <f t="shared" si="2"/>
        <v>0</v>
      </c>
      <c r="T16" s="10"/>
      <c r="AC16" s="20"/>
    </row>
    <row r="17" spans="2:29" x14ac:dyDescent="0.2">
      <c r="F17" s="92">
        <f>SUM(F9:F16)</f>
        <v>0.99999999999999989</v>
      </c>
      <c r="G17" s="92"/>
      <c r="H17" s="54">
        <v>82.6</v>
      </c>
      <c r="I17" s="55" t="s">
        <v>7</v>
      </c>
      <c r="J17" s="56">
        <f t="shared" si="4"/>
        <v>0</v>
      </c>
      <c r="K17" s="57">
        <f t="shared" si="5"/>
        <v>0</v>
      </c>
      <c r="L17" s="92"/>
      <c r="N17" s="32" t="s">
        <v>0</v>
      </c>
      <c r="O17" s="19" t="s">
        <v>12</v>
      </c>
      <c r="P17" s="34">
        <v>0</v>
      </c>
      <c r="Q17" s="96">
        <f t="shared" si="0"/>
        <v>0</v>
      </c>
      <c r="R17" s="96">
        <f t="shared" si="1"/>
        <v>0</v>
      </c>
      <c r="S17" s="102">
        <f t="shared" si="2"/>
        <v>0</v>
      </c>
      <c r="T17" s="10"/>
      <c r="AC17" s="20"/>
    </row>
    <row r="18" spans="2:29" x14ac:dyDescent="0.2">
      <c r="H18" s="6">
        <v>104.99</v>
      </c>
      <c r="I18" s="27" t="s">
        <v>9</v>
      </c>
      <c r="J18" s="3">
        <f t="shared" si="4"/>
        <v>0</v>
      </c>
      <c r="K18" s="11">
        <f t="shared" si="5"/>
        <v>0</v>
      </c>
      <c r="N18" s="35" t="s">
        <v>0</v>
      </c>
      <c r="O18" s="36" t="s">
        <v>13</v>
      </c>
      <c r="P18" s="38">
        <f>1-SUM(P5:P17)</f>
        <v>0</v>
      </c>
      <c r="Q18" s="97">
        <f t="shared" si="0"/>
        <v>0</v>
      </c>
      <c r="R18" s="97">
        <f t="shared" si="1"/>
        <v>0</v>
      </c>
      <c r="S18" s="103">
        <f t="shared" si="2"/>
        <v>0</v>
      </c>
      <c r="T18" s="10"/>
    </row>
    <row r="19" spans="2:29" ht="19" x14ac:dyDescent="0.25">
      <c r="B19" s="28" t="s">
        <v>61</v>
      </c>
      <c r="C19" s="28"/>
      <c r="D19" s="28"/>
      <c r="E19" s="28"/>
      <c r="F19" s="28"/>
      <c r="G19" s="112"/>
      <c r="H19" s="54">
        <v>14.1</v>
      </c>
      <c r="I19" s="55" t="s">
        <v>26</v>
      </c>
      <c r="J19" s="56">
        <f t="shared" si="4"/>
        <v>2836</v>
      </c>
      <c r="K19" s="57">
        <f t="shared" si="5"/>
        <v>39987.599999999999</v>
      </c>
      <c r="L19" s="112"/>
      <c r="N19" s="39" t="s">
        <v>28</v>
      </c>
      <c r="O19" s="19" t="s">
        <v>1</v>
      </c>
      <c r="P19" s="34">
        <f>2/6</f>
        <v>0.33333333333333331</v>
      </c>
      <c r="Q19" s="96">
        <f t="shared" si="0"/>
        <v>3.9999999999999994E-2</v>
      </c>
      <c r="R19" s="96">
        <f t="shared" si="1"/>
        <v>0</v>
      </c>
      <c r="S19" s="102">
        <f t="shared" si="2"/>
        <v>3.9999999999999994E-2</v>
      </c>
      <c r="T19" s="10"/>
    </row>
    <row r="20" spans="2:29" x14ac:dyDescent="0.2">
      <c r="B20" s="44">
        <v>0</v>
      </c>
      <c r="C20" s="45" t="s">
        <v>0</v>
      </c>
      <c r="H20" s="6">
        <v>424.59</v>
      </c>
      <c r="I20" s="27" t="s">
        <v>2</v>
      </c>
      <c r="J20" s="3">
        <f t="shared" si="4"/>
        <v>94</v>
      </c>
      <c r="K20" s="11">
        <f t="shared" si="5"/>
        <v>39911.46</v>
      </c>
      <c r="N20" s="39" t="s">
        <v>28</v>
      </c>
      <c r="O20" s="19" t="s">
        <v>15</v>
      </c>
      <c r="P20" s="34">
        <f>2/6</f>
        <v>0.33333333333333331</v>
      </c>
      <c r="Q20" s="96">
        <f t="shared" si="0"/>
        <v>3.9999999999999994E-2</v>
      </c>
      <c r="R20" s="96">
        <f t="shared" si="1"/>
        <v>0</v>
      </c>
      <c r="S20" s="102">
        <f t="shared" si="2"/>
        <v>3.9999999999999994E-2</v>
      </c>
      <c r="T20" s="10"/>
    </row>
    <row r="21" spans="2:29" x14ac:dyDescent="0.2">
      <c r="B21" s="44">
        <v>0</v>
      </c>
      <c r="C21" s="46" t="s">
        <v>28</v>
      </c>
      <c r="H21" s="54">
        <v>21.89</v>
      </c>
      <c r="I21" s="55" t="s">
        <v>6</v>
      </c>
      <c r="J21" s="56">
        <f t="shared" si="4"/>
        <v>5338</v>
      </c>
      <c r="K21" s="57">
        <f t="shared" si="5"/>
        <v>116848.82</v>
      </c>
      <c r="N21" s="39" t="s">
        <v>28</v>
      </c>
      <c r="O21" s="19" t="s">
        <v>16</v>
      </c>
      <c r="P21" s="34">
        <v>0</v>
      </c>
      <c r="Q21" s="96">
        <f t="shared" si="0"/>
        <v>0</v>
      </c>
      <c r="R21" s="96">
        <f t="shared" si="1"/>
        <v>0</v>
      </c>
      <c r="S21" s="102">
        <f t="shared" si="2"/>
        <v>0</v>
      </c>
      <c r="T21" s="10"/>
    </row>
    <row r="22" spans="2:29" x14ac:dyDescent="0.2">
      <c r="B22" s="44">
        <v>0</v>
      </c>
      <c r="C22" s="47" t="s">
        <v>29</v>
      </c>
      <c r="H22" s="6">
        <v>70.87</v>
      </c>
      <c r="I22" s="27" t="s">
        <v>30</v>
      </c>
      <c r="J22" s="3">
        <f t="shared" si="4"/>
        <v>0</v>
      </c>
      <c r="K22" s="11">
        <f t="shared" si="5"/>
        <v>0</v>
      </c>
      <c r="N22" s="39" t="s">
        <v>28</v>
      </c>
      <c r="O22" s="19" t="s">
        <v>6</v>
      </c>
      <c r="P22" s="34">
        <f>1/6</f>
        <v>0.16666666666666666</v>
      </c>
      <c r="Q22" s="96">
        <f t="shared" si="0"/>
        <v>1.9999999999999997E-2</v>
      </c>
      <c r="R22" s="96">
        <f t="shared" si="1"/>
        <v>0</v>
      </c>
      <c r="S22" s="102">
        <f t="shared" si="2"/>
        <v>1.9999999999999997E-2</v>
      </c>
    </row>
    <row r="23" spans="2:29" x14ac:dyDescent="0.2">
      <c r="B23" s="44">
        <v>1</v>
      </c>
      <c r="C23" s="48" t="s">
        <v>18</v>
      </c>
      <c r="H23" s="54">
        <v>88.22</v>
      </c>
      <c r="I23" s="55" t="s">
        <v>10</v>
      </c>
      <c r="J23" s="56">
        <f t="shared" si="4"/>
        <v>0</v>
      </c>
      <c r="K23" s="57">
        <f t="shared" si="5"/>
        <v>0</v>
      </c>
      <c r="N23" s="39" t="s">
        <v>28</v>
      </c>
      <c r="O23" s="19" t="s">
        <v>26</v>
      </c>
      <c r="P23" s="34">
        <v>0</v>
      </c>
      <c r="Q23" s="96">
        <f t="shared" si="0"/>
        <v>0</v>
      </c>
      <c r="R23" s="96">
        <f t="shared" si="1"/>
        <v>0</v>
      </c>
      <c r="S23" s="102">
        <f t="shared" si="2"/>
        <v>0</v>
      </c>
    </row>
    <row r="24" spans="2:29" x14ac:dyDescent="0.2">
      <c r="B24" s="44">
        <v>0</v>
      </c>
      <c r="C24" s="21" t="s">
        <v>31</v>
      </c>
      <c r="H24" s="6">
        <v>61.4</v>
      </c>
      <c r="I24" s="27" t="s">
        <v>17</v>
      </c>
      <c r="J24" s="3">
        <f t="shared" si="4"/>
        <v>0</v>
      </c>
      <c r="K24" s="11">
        <f t="shared" si="5"/>
        <v>0</v>
      </c>
      <c r="N24" s="113" t="s">
        <v>28</v>
      </c>
      <c r="O24" s="36" t="s">
        <v>13</v>
      </c>
      <c r="P24" s="38">
        <f>1-SUM(P19:P23)</f>
        <v>0.16666666666666674</v>
      </c>
      <c r="Q24" s="97">
        <f t="shared" si="0"/>
        <v>2.0000000000000011E-2</v>
      </c>
      <c r="R24" s="97">
        <f t="shared" si="1"/>
        <v>0</v>
      </c>
      <c r="S24" s="103">
        <f t="shared" si="2"/>
        <v>2.0000000000000011E-2</v>
      </c>
    </row>
    <row r="25" spans="2:29" x14ac:dyDescent="0.2">
      <c r="B25" s="44">
        <v>0</v>
      </c>
      <c r="C25" s="22" t="s">
        <v>32</v>
      </c>
      <c r="H25" s="54">
        <v>76.569999999999993</v>
      </c>
      <c r="I25" s="55" t="s">
        <v>43</v>
      </c>
      <c r="J25" s="56">
        <f t="shared" si="4"/>
        <v>0</v>
      </c>
      <c r="K25" s="57">
        <f t="shared" si="5"/>
        <v>0</v>
      </c>
      <c r="N25" s="40" t="s">
        <v>29</v>
      </c>
      <c r="O25" s="19" t="s">
        <v>1</v>
      </c>
      <c r="P25" s="34">
        <f>2/6</f>
        <v>0.33333333333333331</v>
      </c>
      <c r="Q25" s="96">
        <f t="shared" si="0"/>
        <v>0</v>
      </c>
      <c r="R25" s="96">
        <f t="shared" si="1"/>
        <v>0</v>
      </c>
      <c r="S25" s="102">
        <f t="shared" si="2"/>
        <v>0</v>
      </c>
    </row>
    <row r="26" spans="2:29" x14ac:dyDescent="0.2">
      <c r="B26" s="44">
        <v>0</v>
      </c>
      <c r="C26" s="23" t="s">
        <v>33</v>
      </c>
      <c r="H26" s="6">
        <v>57.19</v>
      </c>
      <c r="I26" s="27" t="s">
        <v>12</v>
      </c>
      <c r="J26" s="3">
        <f t="shared" si="4"/>
        <v>0</v>
      </c>
      <c r="K26" s="11">
        <f t="shared" si="5"/>
        <v>0</v>
      </c>
      <c r="N26" s="40" t="s">
        <v>29</v>
      </c>
      <c r="O26" s="19" t="s">
        <v>30</v>
      </c>
      <c r="P26" s="34">
        <v>0</v>
      </c>
      <c r="Q26" s="96">
        <f t="shared" si="0"/>
        <v>0</v>
      </c>
      <c r="R26" s="96">
        <f t="shared" si="1"/>
        <v>0</v>
      </c>
      <c r="S26" s="102">
        <f t="shared" si="2"/>
        <v>0</v>
      </c>
    </row>
    <row r="27" spans="2:29" x14ac:dyDescent="0.2">
      <c r="B27" s="44">
        <v>0</v>
      </c>
      <c r="C27" s="24" t="s">
        <v>34</v>
      </c>
      <c r="H27" s="54">
        <v>65.62</v>
      </c>
      <c r="I27" s="55" t="s">
        <v>5</v>
      </c>
      <c r="J27" s="56">
        <f t="shared" si="4"/>
        <v>0</v>
      </c>
      <c r="K27" s="57">
        <f t="shared" si="5"/>
        <v>0</v>
      </c>
      <c r="N27" s="40" t="s">
        <v>29</v>
      </c>
      <c r="O27" s="19" t="s">
        <v>15</v>
      </c>
      <c r="P27" s="34">
        <f>P20</f>
        <v>0.33333333333333331</v>
      </c>
      <c r="Q27" s="96">
        <f t="shared" si="0"/>
        <v>0</v>
      </c>
      <c r="R27" s="96">
        <f t="shared" si="1"/>
        <v>0</v>
      </c>
      <c r="S27" s="102">
        <f t="shared" si="2"/>
        <v>0</v>
      </c>
    </row>
    <row r="28" spans="2:29" x14ac:dyDescent="0.2">
      <c r="B28" s="49">
        <v>0</v>
      </c>
      <c r="C28" s="50" t="s">
        <v>47</v>
      </c>
      <c r="H28" s="6">
        <v>57.65</v>
      </c>
      <c r="I28" s="27" t="s">
        <v>11</v>
      </c>
      <c r="J28" s="3">
        <f t="shared" si="4"/>
        <v>0</v>
      </c>
      <c r="K28" s="11">
        <f t="shared" si="5"/>
        <v>0</v>
      </c>
      <c r="N28" s="40" t="s">
        <v>29</v>
      </c>
      <c r="O28" s="19" t="s">
        <v>16</v>
      </c>
      <c r="P28" s="34">
        <v>0</v>
      </c>
      <c r="Q28" s="96">
        <f t="shared" si="0"/>
        <v>0</v>
      </c>
      <c r="R28" s="96">
        <f t="shared" si="1"/>
        <v>0</v>
      </c>
      <c r="S28" s="102">
        <f t="shared" si="2"/>
        <v>0</v>
      </c>
    </row>
    <row r="29" spans="2:29" x14ac:dyDescent="0.2">
      <c r="B29" s="93">
        <f>SUM(B20:B28)</f>
        <v>1</v>
      </c>
      <c r="C29" s="132" t="str">
        <f>IF(B29=1,"","Total must equal 100%")</f>
        <v/>
      </c>
      <c r="H29" s="54">
        <v>72.41</v>
      </c>
      <c r="I29" s="55" t="s">
        <v>4</v>
      </c>
      <c r="J29" s="56">
        <f t="shared" si="4"/>
        <v>0</v>
      </c>
      <c r="K29" s="57">
        <f t="shared" si="5"/>
        <v>0</v>
      </c>
      <c r="N29" s="40" t="s">
        <v>29</v>
      </c>
      <c r="O29" s="19" t="s">
        <v>6</v>
      </c>
      <c r="P29" s="34">
        <f>1/6</f>
        <v>0.16666666666666666</v>
      </c>
      <c r="Q29" s="96">
        <f t="shared" si="0"/>
        <v>0</v>
      </c>
      <c r="R29" s="96">
        <f t="shared" si="1"/>
        <v>0</v>
      </c>
      <c r="S29" s="102">
        <f t="shared" si="2"/>
        <v>0</v>
      </c>
    </row>
    <row r="30" spans="2:29" x14ac:dyDescent="0.2">
      <c r="H30" s="6">
        <v>58.9</v>
      </c>
      <c r="I30" s="27" t="s">
        <v>16</v>
      </c>
      <c r="J30" s="3">
        <f t="shared" si="4"/>
        <v>0</v>
      </c>
      <c r="K30" s="11">
        <f t="shared" si="5"/>
        <v>0</v>
      </c>
      <c r="N30" s="40" t="s">
        <v>29</v>
      </c>
      <c r="O30" s="19" t="s">
        <v>26</v>
      </c>
      <c r="P30" s="34">
        <f t="shared" ref="P30" si="7">P23</f>
        <v>0</v>
      </c>
      <c r="Q30" s="96">
        <f t="shared" si="0"/>
        <v>0</v>
      </c>
      <c r="R30" s="96">
        <f t="shared" si="1"/>
        <v>0</v>
      </c>
      <c r="S30" s="102">
        <f t="shared" si="2"/>
        <v>0</v>
      </c>
    </row>
    <row r="31" spans="2:29" x14ac:dyDescent="0.2">
      <c r="J31" s="15" t="s">
        <v>14</v>
      </c>
      <c r="K31" s="16">
        <f>SUM(K9:K30)</f>
        <v>999454.46</v>
      </c>
      <c r="N31" s="114" t="s">
        <v>29</v>
      </c>
      <c r="O31" s="36" t="str">
        <f>O24</f>
        <v>BIL</v>
      </c>
      <c r="P31" s="38">
        <f>1-SUM(P25:P30)</f>
        <v>0.16666666666666674</v>
      </c>
      <c r="Q31" s="97">
        <f t="shared" si="0"/>
        <v>0</v>
      </c>
      <c r="R31" s="97">
        <f t="shared" si="1"/>
        <v>0</v>
      </c>
      <c r="S31" s="103">
        <f t="shared" si="2"/>
        <v>0</v>
      </c>
    </row>
    <row r="32" spans="2:29" x14ac:dyDescent="0.2">
      <c r="N32" s="41" t="s">
        <v>18</v>
      </c>
      <c r="O32" s="29" t="s">
        <v>1</v>
      </c>
      <c r="P32" s="31">
        <f>P25</f>
        <v>0.33333333333333331</v>
      </c>
      <c r="Q32" s="98">
        <f t="shared" si="0"/>
        <v>0</v>
      </c>
      <c r="R32" s="98">
        <f t="shared" si="1"/>
        <v>3.3333333333333333E-2</v>
      </c>
      <c r="S32" s="104">
        <f t="shared" si="2"/>
        <v>3.3333333333333333E-2</v>
      </c>
    </row>
    <row r="33" spans="2:19" x14ac:dyDescent="0.2">
      <c r="N33" s="42" t="s">
        <v>18</v>
      </c>
      <c r="O33" s="19" t="s">
        <v>17</v>
      </c>
      <c r="P33" s="34">
        <v>0</v>
      </c>
      <c r="Q33" s="96">
        <f t="shared" si="0"/>
        <v>0</v>
      </c>
      <c r="R33" s="96">
        <f t="shared" si="1"/>
        <v>0</v>
      </c>
      <c r="S33" s="102">
        <f t="shared" si="2"/>
        <v>0</v>
      </c>
    </row>
    <row r="34" spans="2:19" x14ac:dyDescent="0.2">
      <c r="N34" s="42" t="s">
        <v>18</v>
      </c>
      <c r="O34" s="19" t="s">
        <v>15</v>
      </c>
      <c r="P34" s="34">
        <f t="shared" ref="P34:P37" si="8">P27</f>
        <v>0.33333333333333331</v>
      </c>
      <c r="Q34" s="96">
        <f t="shared" si="0"/>
        <v>0</v>
      </c>
      <c r="R34" s="96">
        <f t="shared" si="1"/>
        <v>3.3333333333333333E-2</v>
      </c>
      <c r="S34" s="102">
        <f t="shared" si="2"/>
        <v>3.3333333333333333E-2</v>
      </c>
    </row>
    <row r="35" spans="2:19" x14ac:dyDescent="0.2">
      <c r="B35" s="17" t="s">
        <v>40</v>
      </c>
      <c r="N35" s="42" t="s">
        <v>18</v>
      </c>
      <c r="O35" s="19" t="s">
        <v>16</v>
      </c>
      <c r="P35" s="34">
        <v>0</v>
      </c>
      <c r="Q35" s="96">
        <f t="shared" si="0"/>
        <v>0</v>
      </c>
      <c r="R35" s="96">
        <f t="shared" si="1"/>
        <v>0</v>
      </c>
      <c r="S35" s="102">
        <f t="shared" si="2"/>
        <v>0</v>
      </c>
    </row>
    <row r="36" spans="2:19" x14ac:dyDescent="0.2">
      <c r="B36" s="19" t="s">
        <v>66</v>
      </c>
      <c r="N36" s="42" t="s">
        <v>18</v>
      </c>
      <c r="O36" s="19" t="s">
        <v>6</v>
      </c>
      <c r="P36" s="34">
        <f>1/6</f>
        <v>0.16666666666666666</v>
      </c>
      <c r="Q36" s="96">
        <f t="shared" si="0"/>
        <v>0</v>
      </c>
      <c r="R36" s="96">
        <f t="shared" si="1"/>
        <v>1.6666666666666666E-2</v>
      </c>
      <c r="S36" s="102">
        <f t="shared" si="2"/>
        <v>1.6666666666666666E-2</v>
      </c>
    </row>
    <row r="37" spans="2:19" x14ac:dyDescent="0.2">
      <c r="B37" s="19" t="s">
        <v>67</v>
      </c>
      <c r="N37" s="42" t="s">
        <v>18</v>
      </c>
      <c r="O37" s="19" t="s">
        <v>26</v>
      </c>
      <c r="P37" s="34">
        <f t="shared" si="8"/>
        <v>0</v>
      </c>
      <c r="Q37" s="96">
        <f t="shared" si="0"/>
        <v>0</v>
      </c>
      <c r="R37" s="96">
        <f t="shared" si="1"/>
        <v>0</v>
      </c>
      <c r="S37" s="102">
        <f t="shared" si="2"/>
        <v>0</v>
      </c>
    </row>
    <row r="38" spans="2:19" x14ac:dyDescent="0.2">
      <c r="B38" s="19" t="s">
        <v>68</v>
      </c>
      <c r="N38" s="115" t="s">
        <v>18</v>
      </c>
      <c r="O38" s="36" t="str">
        <f>O24</f>
        <v>BIL</v>
      </c>
      <c r="P38" s="38">
        <f>1-SUM(P32:P37)</f>
        <v>0.16666666666666674</v>
      </c>
      <c r="Q38" s="97">
        <f t="shared" si="0"/>
        <v>0</v>
      </c>
      <c r="R38" s="97">
        <f t="shared" si="1"/>
        <v>1.6666666666666673E-2</v>
      </c>
      <c r="S38" s="103">
        <f t="shared" si="2"/>
        <v>1.6666666666666673E-2</v>
      </c>
    </row>
    <row r="39" spans="2:19" ht="14" customHeight="1" x14ac:dyDescent="0.2">
      <c r="B39" s="19" t="s">
        <v>69</v>
      </c>
      <c r="N39" s="116" t="s">
        <v>31</v>
      </c>
      <c r="O39" s="19" t="s">
        <v>44</v>
      </c>
      <c r="P39" s="34">
        <v>1</v>
      </c>
      <c r="Q39" s="96">
        <f t="shared" si="0"/>
        <v>0</v>
      </c>
      <c r="R39" s="96">
        <f t="shared" si="1"/>
        <v>0</v>
      </c>
      <c r="S39" s="102">
        <f t="shared" si="2"/>
        <v>0</v>
      </c>
    </row>
    <row r="40" spans="2:19" x14ac:dyDescent="0.2">
      <c r="N40" s="117" t="s">
        <v>32</v>
      </c>
      <c r="O40" s="19" t="s">
        <v>1</v>
      </c>
      <c r="P40" s="34">
        <v>1</v>
      </c>
      <c r="Q40" s="96">
        <f t="shared" si="0"/>
        <v>8.1000000000000003E-2</v>
      </c>
      <c r="R40" s="96">
        <f t="shared" si="1"/>
        <v>0</v>
      </c>
      <c r="S40" s="102">
        <f t="shared" si="2"/>
        <v>8.1000000000000003E-2</v>
      </c>
    </row>
    <row r="41" spans="2:19" x14ac:dyDescent="0.2">
      <c r="N41" s="118" t="s">
        <v>33</v>
      </c>
      <c r="O41" s="19" t="s">
        <v>1</v>
      </c>
      <c r="P41" s="34">
        <v>1</v>
      </c>
      <c r="Q41" s="96">
        <f t="shared" si="0"/>
        <v>0</v>
      </c>
      <c r="R41" s="96">
        <f t="shared" si="1"/>
        <v>0</v>
      </c>
      <c r="S41" s="102">
        <f t="shared" si="2"/>
        <v>0</v>
      </c>
    </row>
    <row r="42" spans="2:19" x14ac:dyDescent="0.2">
      <c r="N42" s="119" t="s">
        <v>34</v>
      </c>
      <c r="O42" s="19" t="s">
        <v>1</v>
      </c>
      <c r="P42" s="34">
        <v>1</v>
      </c>
      <c r="Q42" s="96">
        <f t="shared" si="0"/>
        <v>0.29700000000000004</v>
      </c>
      <c r="R42" s="96">
        <f t="shared" si="1"/>
        <v>0</v>
      </c>
      <c r="S42" s="102">
        <f t="shared" si="2"/>
        <v>0.29700000000000004</v>
      </c>
    </row>
    <row r="43" spans="2:19" x14ac:dyDescent="0.2">
      <c r="N43" s="91" t="s">
        <v>45</v>
      </c>
      <c r="O43" s="36" t="s">
        <v>45</v>
      </c>
      <c r="P43" s="38">
        <v>1</v>
      </c>
      <c r="Q43" s="97">
        <f t="shared" si="0"/>
        <v>8.1000000000000003E-2</v>
      </c>
      <c r="R43" s="97">
        <f t="shared" si="1"/>
        <v>0</v>
      </c>
      <c r="S43" s="103">
        <f t="shared" si="2"/>
        <v>8.1000000000000003E-2</v>
      </c>
    </row>
    <row r="44" spans="2:19" x14ac:dyDescent="0.2">
      <c r="N44" s="120" t="s">
        <v>62</v>
      </c>
      <c r="O44" s="29" t="s">
        <v>1</v>
      </c>
      <c r="P44" s="105">
        <v>0.4</v>
      </c>
      <c r="Q44" s="98">
        <f t="shared" si="0"/>
        <v>0</v>
      </c>
      <c r="R44" s="98">
        <f t="shared" si="1"/>
        <v>0</v>
      </c>
      <c r="S44" s="101">
        <f t="shared" si="2"/>
        <v>0</v>
      </c>
    </row>
    <row r="45" spans="2:19" x14ac:dyDescent="0.2">
      <c r="N45" s="121" t="s">
        <v>62</v>
      </c>
      <c r="O45" s="19" t="s">
        <v>63</v>
      </c>
      <c r="P45" s="106">
        <v>0.2</v>
      </c>
      <c r="Q45" s="96">
        <f t="shared" si="0"/>
        <v>0</v>
      </c>
      <c r="R45" s="96">
        <f t="shared" si="1"/>
        <v>0</v>
      </c>
      <c r="S45" s="99">
        <f t="shared" si="2"/>
        <v>0</v>
      </c>
    </row>
    <row r="46" spans="2:19" x14ac:dyDescent="0.2">
      <c r="N46" s="121" t="s">
        <v>62</v>
      </c>
      <c r="O46" s="19" t="s">
        <v>45</v>
      </c>
      <c r="P46" s="106">
        <v>0.2</v>
      </c>
      <c r="Q46" s="96">
        <f t="shared" si="0"/>
        <v>0</v>
      </c>
      <c r="R46" s="96">
        <f t="shared" si="1"/>
        <v>0</v>
      </c>
      <c r="S46" s="99">
        <f t="shared" ref="S46:S57" si="9">SUM(Q46:R46)</f>
        <v>0</v>
      </c>
    </row>
    <row r="47" spans="2:19" x14ac:dyDescent="0.2">
      <c r="N47" s="122" t="s">
        <v>62</v>
      </c>
      <c r="O47" s="36" t="s">
        <v>6</v>
      </c>
      <c r="P47" s="107">
        <v>0.2</v>
      </c>
      <c r="Q47" s="97">
        <f t="shared" si="0"/>
        <v>0</v>
      </c>
      <c r="R47" s="97">
        <f t="shared" si="1"/>
        <v>0</v>
      </c>
      <c r="S47" s="100">
        <f t="shared" si="9"/>
        <v>0</v>
      </c>
    </row>
    <row r="48" spans="2:19" x14ac:dyDescent="0.2">
      <c r="N48" s="123" t="s">
        <v>52</v>
      </c>
      <c r="O48" s="29" t="s">
        <v>1</v>
      </c>
      <c r="P48" s="105">
        <f>IF(P49=40%,0,40%)</f>
        <v>0.4</v>
      </c>
      <c r="Q48" s="98">
        <f t="shared" si="0"/>
        <v>8.0399999999999999E-2</v>
      </c>
      <c r="R48" s="98">
        <f t="shared" si="1"/>
        <v>0</v>
      </c>
      <c r="S48" s="101">
        <f t="shared" si="9"/>
        <v>8.0399999999999999E-2</v>
      </c>
    </row>
    <row r="49" spans="14:19" x14ac:dyDescent="0.2">
      <c r="N49" s="124" t="s">
        <v>52</v>
      </c>
      <c r="O49" s="19" t="s">
        <v>30</v>
      </c>
      <c r="P49" s="106">
        <v>0</v>
      </c>
      <c r="Q49" s="96">
        <f t="shared" si="0"/>
        <v>0</v>
      </c>
      <c r="R49" s="96">
        <f t="shared" si="1"/>
        <v>0</v>
      </c>
      <c r="S49" s="99">
        <f t="shared" si="9"/>
        <v>0</v>
      </c>
    </row>
    <row r="50" spans="14:19" x14ac:dyDescent="0.2">
      <c r="N50" s="124" t="s">
        <v>52</v>
      </c>
      <c r="O50" s="19" t="s">
        <v>63</v>
      </c>
      <c r="P50" s="106">
        <v>0.2</v>
      </c>
      <c r="Q50" s="96">
        <f t="shared" si="0"/>
        <v>4.02E-2</v>
      </c>
      <c r="R50" s="96">
        <f t="shared" si="1"/>
        <v>0</v>
      </c>
      <c r="S50" s="99">
        <f t="shared" si="9"/>
        <v>4.02E-2</v>
      </c>
    </row>
    <row r="51" spans="14:19" x14ac:dyDescent="0.2">
      <c r="N51" s="124" t="s">
        <v>52</v>
      </c>
      <c r="O51" s="19" t="s">
        <v>45</v>
      </c>
      <c r="P51" s="106">
        <v>0.2</v>
      </c>
      <c r="Q51" s="96">
        <f t="shared" si="0"/>
        <v>4.02E-2</v>
      </c>
      <c r="R51" s="96">
        <f t="shared" si="1"/>
        <v>0</v>
      </c>
      <c r="S51" s="99">
        <f t="shared" si="9"/>
        <v>4.02E-2</v>
      </c>
    </row>
    <row r="52" spans="14:19" x14ac:dyDescent="0.2">
      <c r="N52" s="125" t="s">
        <v>52</v>
      </c>
      <c r="O52" s="36" t="s">
        <v>6</v>
      </c>
      <c r="P52" s="107">
        <v>0.2</v>
      </c>
      <c r="Q52" s="97">
        <f t="shared" si="0"/>
        <v>4.02E-2</v>
      </c>
      <c r="R52" s="97">
        <f t="shared" si="1"/>
        <v>0</v>
      </c>
      <c r="S52" s="100">
        <f t="shared" si="9"/>
        <v>4.02E-2</v>
      </c>
    </row>
    <row r="53" spans="14:19" x14ac:dyDescent="0.2">
      <c r="N53" s="126" t="s">
        <v>51</v>
      </c>
      <c r="O53" s="29" t="s">
        <v>1</v>
      </c>
      <c r="P53" s="105">
        <f>IF(P54=40%,0,40%)</f>
        <v>0.4</v>
      </c>
      <c r="Q53" s="98">
        <f t="shared" si="0"/>
        <v>0</v>
      </c>
      <c r="R53" s="98">
        <f t="shared" si="1"/>
        <v>0</v>
      </c>
      <c r="S53" s="101">
        <f t="shared" si="9"/>
        <v>0</v>
      </c>
    </row>
    <row r="54" spans="14:19" x14ac:dyDescent="0.2">
      <c r="N54" s="127" t="s">
        <v>51</v>
      </c>
      <c r="O54" s="19" t="s">
        <v>17</v>
      </c>
      <c r="P54" s="106">
        <v>0</v>
      </c>
      <c r="Q54" s="96">
        <f t="shared" si="0"/>
        <v>0</v>
      </c>
      <c r="R54" s="96">
        <f t="shared" si="1"/>
        <v>0</v>
      </c>
      <c r="S54" s="99">
        <f t="shared" si="9"/>
        <v>0</v>
      </c>
    </row>
    <row r="55" spans="14:19" x14ac:dyDescent="0.2">
      <c r="N55" s="127" t="s">
        <v>51</v>
      </c>
      <c r="O55" s="19" t="s">
        <v>63</v>
      </c>
      <c r="P55" s="106">
        <v>0.2</v>
      </c>
      <c r="Q55" s="96">
        <f t="shared" si="0"/>
        <v>0</v>
      </c>
      <c r="R55" s="96">
        <f t="shared" si="1"/>
        <v>0</v>
      </c>
      <c r="S55" s="99">
        <f t="shared" si="9"/>
        <v>0</v>
      </c>
    </row>
    <row r="56" spans="14:19" x14ac:dyDescent="0.2">
      <c r="N56" s="127" t="s">
        <v>51</v>
      </c>
      <c r="O56" s="19" t="s">
        <v>45</v>
      </c>
      <c r="P56" s="106">
        <v>0.2</v>
      </c>
      <c r="Q56" s="96">
        <f t="shared" si="0"/>
        <v>0</v>
      </c>
      <c r="R56" s="96">
        <f t="shared" si="1"/>
        <v>0</v>
      </c>
      <c r="S56" s="99">
        <f t="shared" si="9"/>
        <v>0</v>
      </c>
    </row>
    <row r="57" spans="14:19" x14ac:dyDescent="0.2">
      <c r="N57" s="128" t="s">
        <v>51</v>
      </c>
      <c r="O57" s="36" t="s">
        <v>6</v>
      </c>
      <c r="P57" s="107">
        <v>0.2</v>
      </c>
      <c r="Q57" s="97">
        <f t="shared" si="0"/>
        <v>0</v>
      </c>
      <c r="R57" s="97">
        <f t="shared" si="1"/>
        <v>0</v>
      </c>
      <c r="S57" s="100">
        <f t="shared" si="9"/>
        <v>0</v>
      </c>
    </row>
    <row r="58" spans="14:19" x14ac:dyDescent="0.2">
      <c r="P58" s="81" t="s">
        <v>65</v>
      </c>
      <c r="Q58" s="129">
        <f>SUM(Q5:Q57)</f>
        <v>0.9</v>
      </c>
      <c r="R58" s="129">
        <f>SUM(R5:R57)</f>
        <v>0.1</v>
      </c>
      <c r="S58" s="129">
        <f>SUM(S5:S57)</f>
        <v>1</v>
      </c>
    </row>
  </sheetData>
  <mergeCells count="3">
    <mergeCell ref="A1:B1"/>
    <mergeCell ref="B6:F6"/>
    <mergeCell ref="H6:K6"/>
  </mergeCells>
  <conditionalFormatting sqref="B5">
    <cfRule type="expression" dxfId="26" priority="2">
      <formula>$B$5&lt;&gt;1</formula>
    </cfRule>
  </conditionalFormatting>
  <conditionalFormatting sqref="B6">
    <cfRule type="expression" dxfId="25" priority="3">
      <formula>B6="Allocation to Model Portfolios needs to equal 100%"</formula>
    </cfRule>
  </conditionalFormatting>
  <conditionalFormatting sqref="B29">
    <cfRule type="expression" dxfId="24" priority="5">
      <formula>B29&lt;&gt;1</formula>
    </cfRule>
  </conditionalFormatting>
  <conditionalFormatting sqref="F7">
    <cfRule type="expression" dxfId="23" priority="1">
      <formula>$F$7&lt;&gt;1</formula>
    </cfRule>
  </conditionalFormatting>
  <conditionalFormatting sqref="I9:I30">
    <cfRule type="expression" dxfId="22" priority="6">
      <formula>J9&gt;0</formula>
    </cfRule>
  </conditionalFormatting>
  <conditionalFormatting sqref="N5:S57">
    <cfRule type="expression" dxfId="21" priority="4">
      <formula>$S5&gt;0</formula>
    </cfRule>
  </conditionalFormatting>
  <hyperlinks>
    <hyperlink ref="S1" r:id="rId1" xr:uid="{C43BCC4B-DB4B-A644-8337-B182A8C964CB}"/>
  </hyperlinks>
  <pageMargins left="0.7" right="0.7" top="0.75" bottom="0.75" header="0.3" footer="0.3"/>
  <pageSetup scale="60" orientation="landscape" r:id="rId2"/>
  <ignoredErrors>
    <ignoredError sqref="P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B260-9253-1643-8986-4AC0A2EE3420}">
  <sheetPr>
    <pageSetUpPr fitToPage="1"/>
  </sheetPr>
  <dimension ref="A1:AC58"/>
  <sheetViews>
    <sheetView workbookViewId="0">
      <selection activeCell="E16" sqref="E16"/>
    </sheetView>
  </sheetViews>
  <sheetFormatPr baseColWidth="10" defaultColWidth="10.83203125" defaultRowHeight="16" x14ac:dyDescent="0.2"/>
  <cols>
    <col min="1" max="1" width="5.6640625" style="19" customWidth="1"/>
    <col min="2" max="2" width="15.5" style="19" customWidth="1"/>
    <col min="3" max="3" width="10.83203125" style="19"/>
    <col min="4" max="4" width="12.5" style="19" bestFit="1" customWidth="1"/>
    <col min="5" max="5" width="13.33203125" style="19" customWidth="1"/>
    <col min="6" max="7" width="10.83203125" style="19"/>
    <col min="8" max="8" width="12.33203125" style="19" customWidth="1"/>
    <col min="9" max="13" width="10.83203125" style="19"/>
    <col min="14" max="14" width="17.83203125" style="19" bestFit="1" customWidth="1"/>
    <col min="15" max="15" width="6" style="19" bestFit="1" customWidth="1"/>
    <col min="16" max="16" width="9.6640625" style="19" bestFit="1" customWidth="1"/>
    <col min="17" max="17" width="10.1640625" style="19" bestFit="1" customWidth="1"/>
    <col min="18" max="18" width="12" style="19" bestFit="1" customWidth="1"/>
    <col min="19" max="19" width="9.6640625" style="19" bestFit="1" customWidth="1"/>
    <col min="20" max="20" width="9.6640625" style="19" customWidth="1"/>
    <col min="21" max="24" width="12.5" style="19" customWidth="1"/>
    <col min="25" max="16384" width="10.83203125" style="19"/>
  </cols>
  <sheetData>
    <row r="1" spans="1:29" ht="24" x14ac:dyDescent="0.3">
      <c r="A1" s="133">
        <v>45383</v>
      </c>
      <c r="B1" s="133"/>
      <c r="C1" s="4" t="s">
        <v>64</v>
      </c>
      <c r="S1" s="53" t="s">
        <v>39</v>
      </c>
    </row>
    <row r="3" spans="1:29" x14ac:dyDescent="0.2">
      <c r="B3" s="83">
        <v>0.9</v>
      </c>
      <c r="C3" s="19" t="s">
        <v>59</v>
      </c>
      <c r="N3" s="85"/>
      <c r="O3" s="86"/>
      <c r="P3" s="87" t="s">
        <v>27</v>
      </c>
      <c r="Q3" s="94" t="s">
        <v>56</v>
      </c>
      <c r="R3" s="94" t="s">
        <v>57</v>
      </c>
      <c r="S3" s="94" t="s">
        <v>58</v>
      </c>
    </row>
    <row r="4" spans="1:29" ht="17" thickBot="1" x14ac:dyDescent="0.25">
      <c r="B4" s="131">
        <v>0.1</v>
      </c>
      <c r="C4" s="19" t="s">
        <v>60</v>
      </c>
      <c r="H4" s="12">
        <v>1000000</v>
      </c>
      <c r="I4" s="19" t="str">
        <f>"Allocation for the month of "&amp;TEXT(EOMONTH(A1,0),"MMMM YYYY")</f>
        <v>Allocation for the month of April 2024</v>
      </c>
      <c r="N4" s="88" t="s">
        <v>27</v>
      </c>
      <c r="O4" s="43" t="s">
        <v>22</v>
      </c>
      <c r="P4" s="89" t="s">
        <v>35</v>
      </c>
      <c r="Q4" s="130" t="s">
        <v>35</v>
      </c>
      <c r="R4" s="130" t="s">
        <v>35</v>
      </c>
      <c r="S4" s="95" t="s">
        <v>35</v>
      </c>
    </row>
    <row r="5" spans="1:29" x14ac:dyDescent="0.2">
      <c r="B5" s="92">
        <f>SUM(B3:B4)</f>
        <v>1</v>
      </c>
      <c r="C5" s="132" t="str">
        <f>IF(B5=1,"","Total must equal 100%")</f>
        <v/>
      </c>
      <c r="N5" s="32" t="s">
        <v>0</v>
      </c>
      <c r="O5" s="19" t="s">
        <v>1</v>
      </c>
      <c r="P5" s="90">
        <v>0</v>
      </c>
      <c r="Q5" s="96">
        <f t="shared" ref="Q5:Q36" si="0">(SUMIF($B$9:$B$16,$N5,$C$9:$C$16)*$C$7*$P5*$B$3)+(SUMIF($B$9:$B$16,$N5,$D$9:$D$16)*$D$7*$P5*$B$3)+(SUMIF($B$9:$B$16,$N5,$E$9:$E$16)*$E$7*$P5*$B$3)</f>
        <v>0</v>
      </c>
      <c r="R5" s="96">
        <f t="shared" ref="R5:R36" si="1">SUMIF($C$20:$C$28,$N5,$B$20:$B$28)*$P5*$B$4</f>
        <v>0</v>
      </c>
      <c r="S5" s="102">
        <f>SUM(Q5:R5)</f>
        <v>0</v>
      </c>
    </row>
    <row r="6" spans="1:29" ht="21" x14ac:dyDescent="0.25">
      <c r="B6" s="134" t="str">
        <f>IF(SUM(C7:E7)=1,"MODEL PORTFOLIO STRATEGY ALLOCATIONS","Allocation to Model Portfolios needs to equal 100%")</f>
        <v>MODEL PORTFOLIO STRATEGY ALLOCATIONS</v>
      </c>
      <c r="C6" s="134"/>
      <c r="D6" s="134"/>
      <c r="E6" s="134"/>
      <c r="F6" s="134"/>
      <c r="G6" s="18"/>
      <c r="H6" s="135" t="str">
        <f>"ETF Holdings for "&amp;TEXT(EOMONTH(A1,0),"MMMM YYYY")</f>
        <v>ETF Holdings for April 2024</v>
      </c>
      <c r="I6" s="135"/>
      <c r="J6" s="135"/>
      <c r="K6" s="135"/>
      <c r="L6" s="18"/>
      <c r="N6" s="32" t="s">
        <v>0</v>
      </c>
      <c r="O6" s="19" t="s">
        <v>2</v>
      </c>
      <c r="P6" s="34">
        <f>1/3</f>
        <v>0.33333333333333331</v>
      </c>
      <c r="Q6" s="96">
        <f t="shared" si="0"/>
        <v>8.3749999999999991E-2</v>
      </c>
      <c r="R6" s="96">
        <f t="shared" si="1"/>
        <v>0</v>
      </c>
      <c r="S6" s="102">
        <f t="shared" ref="S6:S45" si="2">SUM(Q6:R6)</f>
        <v>8.3749999999999991E-2</v>
      </c>
    </row>
    <row r="7" spans="1:29" ht="19" x14ac:dyDescent="0.25">
      <c r="B7" s="81" t="s">
        <v>54</v>
      </c>
      <c r="C7" s="83">
        <v>0.35</v>
      </c>
      <c r="D7" s="83">
        <v>0.65</v>
      </c>
      <c r="E7" s="83">
        <v>0</v>
      </c>
      <c r="F7" s="82">
        <f>SUM(C7:E7)</f>
        <v>1</v>
      </c>
      <c r="G7" s="82"/>
      <c r="H7" s="7"/>
      <c r="I7" s="25"/>
      <c r="J7" s="13" t="s">
        <v>20</v>
      </c>
      <c r="K7" s="13" t="s">
        <v>23</v>
      </c>
      <c r="L7" s="82"/>
      <c r="N7" s="32" t="s">
        <v>0</v>
      </c>
      <c r="O7" s="19" t="s">
        <v>3</v>
      </c>
      <c r="P7" s="34">
        <v>0</v>
      </c>
      <c r="Q7" s="96">
        <f t="shared" si="0"/>
        <v>0</v>
      </c>
      <c r="R7" s="96">
        <f t="shared" si="1"/>
        <v>0</v>
      </c>
      <c r="S7" s="102">
        <f t="shared" si="2"/>
        <v>0</v>
      </c>
    </row>
    <row r="8" spans="1:29" ht="20" thickBot="1" x14ac:dyDescent="0.3">
      <c r="B8" s="84" t="s">
        <v>53</v>
      </c>
      <c r="C8" s="13" t="s">
        <v>48</v>
      </c>
      <c r="D8" s="13" t="s">
        <v>49</v>
      </c>
      <c r="E8" s="13" t="s">
        <v>50</v>
      </c>
      <c r="F8" s="94" t="s">
        <v>55</v>
      </c>
      <c r="G8" s="18"/>
      <c r="H8" s="78" t="s">
        <v>21</v>
      </c>
      <c r="I8" s="9" t="s">
        <v>22</v>
      </c>
      <c r="J8" s="14" t="str">
        <f>"for "&amp;TEXT(EOMONTH($A$1,0),"MMMM")</f>
        <v>for April</v>
      </c>
      <c r="K8" s="14" t="str">
        <f>"for "&amp;TEXT(EOMONTH($A$1,0),"MMMM")</f>
        <v>for April</v>
      </c>
      <c r="L8" s="18"/>
      <c r="N8" s="32" t="s">
        <v>0</v>
      </c>
      <c r="O8" s="19" t="s">
        <v>4</v>
      </c>
      <c r="P8" s="34">
        <v>0</v>
      </c>
      <c r="Q8" s="96">
        <f t="shared" si="0"/>
        <v>0</v>
      </c>
      <c r="R8" s="96">
        <f t="shared" si="1"/>
        <v>0</v>
      </c>
      <c r="S8" s="102">
        <f t="shared" si="2"/>
        <v>0</v>
      </c>
      <c r="T8" s="18"/>
    </row>
    <row r="9" spans="1:29" x14ac:dyDescent="0.2">
      <c r="B9" s="19" t="s">
        <v>0</v>
      </c>
      <c r="C9" s="77">
        <f>1/3</f>
        <v>0.33333333333333331</v>
      </c>
      <c r="D9" s="77">
        <v>0.25</v>
      </c>
      <c r="E9" s="77"/>
      <c r="F9" s="109">
        <f t="shared" ref="F9:F16" si="3">$C$7*C9+$D$7*D9+$E$7*E9</f>
        <v>0.27916666666666667</v>
      </c>
      <c r="G9" s="111"/>
      <c r="H9" s="54">
        <v>91.58</v>
      </c>
      <c r="I9" s="55" t="s">
        <v>13</v>
      </c>
      <c r="J9" s="56">
        <f t="shared" ref="J9:J30" si="4">ROUNDDOWN((SUMIF($O:$O,$I9,$S:$S)*$H$4)/H9,0)</f>
        <v>0</v>
      </c>
      <c r="K9" s="57">
        <f t="shared" ref="K9:K30" si="5">IF(J9="","",J9*H9)</f>
        <v>0</v>
      </c>
      <c r="L9" s="111"/>
      <c r="N9" s="32" t="s">
        <v>0</v>
      </c>
      <c r="O9" s="19" t="s">
        <v>5</v>
      </c>
      <c r="P9" s="34">
        <v>0</v>
      </c>
      <c r="Q9" s="96">
        <f t="shared" si="0"/>
        <v>0</v>
      </c>
      <c r="R9" s="96">
        <f t="shared" si="1"/>
        <v>0</v>
      </c>
      <c r="S9" s="102">
        <f t="shared" si="2"/>
        <v>0</v>
      </c>
      <c r="T9" s="17"/>
    </row>
    <row r="10" spans="1:29" x14ac:dyDescent="0.2">
      <c r="B10" s="79" t="s">
        <v>28</v>
      </c>
      <c r="C10" s="80">
        <f t="shared" ref="C10:C11" si="6">1/3</f>
        <v>0.33333333333333331</v>
      </c>
      <c r="D10" s="80"/>
      <c r="E10" s="80"/>
      <c r="F10" s="110">
        <f t="shared" si="3"/>
        <v>0.11666666666666665</v>
      </c>
      <c r="G10" s="111"/>
      <c r="H10" s="6">
        <v>71.015000000000001</v>
      </c>
      <c r="I10" s="27" t="s">
        <v>63</v>
      </c>
      <c r="J10" s="3">
        <f t="shared" si="4"/>
        <v>707</v>
      </c>
      <c r="K10" s="11">
        <f t="shared" si="5"/>
        <v>50207.605000000003</v>
      </c>
      <c r="L10" s="111"/>
      <c r="N10" s="32" t="s">
        <v>0</v>
      </c>
      <c r="O10" s="19" t="s">
        <v>6</v>
      </c>
      <c r="P10" s="34">
        <f>1/3</f>
        <v>0.33333333333333331</v>
      </c>
      <c r="Q10" s="96">
        <f t="shared" si="0"/>
        <v>8.3749999999999991E-2</v>
      </c>
      <c r="R10" s="96">
        <f t="shared" si="1"/>
        <v>0</v>
      </c>
      <c r="S10" s="102">
        <f t="shared" si="2"/>
        <v>8.3749999999999991E-2</v>
      </c>
      <c r="T10" s="10"/>
    </row>
    <row r="11" spans="1:29" x14ac:dyDescent="0.2">
      <c r="B11" s="19" t="s">
        <v>52</v>
      </c>
      <c r="C11" s="77">
        <f t="shared" si="6"/>
        <v>0.33333333333333331</v>
      </c>
      <c r="D11" s="77"/>
      <c r="E11" s="77">
        <v>0.15</v>
      </c>
      <c r="F11" s="109">
        <f t="shared" si="3"/>
        <v>0.11666666666666665</v>
      </c>
      <c r="G11" s="111"/>
      <c r="H11" s="54">
        <v>29.508800000000001</v>
      </c>
      <c r="I11" s="55" t="s">
        <v>45</v>
      </c>
      <c r="J11" s="56">
        <f t="shared" si="4"/>
        <v>1702</v>
      </c>
      <c r="K11" s="57">
        <f t="shared" si="5"/>
        <v>50223.977599999998</v>
      </c>
      <c r="L11" s="111"/>
      <c r="N11" s="32" t="s">
        <v>0</v>
      </c>
      <c r="O11" s="19" t="s">
        <v>26</v>
      </c>
      <c r="P11" s="34">
        <f>1/3</f>
        <v>0.33333333333333331</v>
      </c>
      <c r="Q11" s="96">
        <f t="shared" si="0"/>
        <v>8.3749999999999991E-2</v>
      </c>
      <c r="R11" s="96">
        <f t="shared" si="1"/>
        <v>0</v>
      </c>
      <c r="S11" s="102">
        <f t="shared" si="2"/>
        <v>8.3749999999999991E-2</v>
      </c>
      <c r="T11" s="10"/>
    </row>
    <row r="12" spans="1:29" x14ac:dyDescent="0.2">
      <c r="B12" s="79" t="s">
        <v>32</v>
      </c>
      <c r="C12" s="80"/>
      <c r="D12" s="80">
        <v>0.5</v>
      </c>
      <c r="E12" s="80">
        <v>0.15</v>
      </c>
      <c r="F12" s="110">
        <f t="shared" si="3"/>
        <v>0.32500000000000001</v>
      </c>
      <c r="G12" s="111"/>
      <c r="H12" s="6">
        <v>76.424999999999997</v>
      </c>
      <c r="I12" s="27" t="s">
        <v>8</v>
      </c>
      <c r="J12" s="3">
        <f t="shared" si="4"/>
        <v>0</v>
      </c>
      <c r="K12" s="11">
        <f t="shared" si="5"/>
        <v>0</v>
      </c>
      <c r="L12" s="111"/>
      <c r="N12" s="32" t="s">
        <v>0</v>
      </c>
      <c r="O12" s="19" t="s">
        <v>7</v>
      </c>
      <c r="P12" s="34">
        <v>0</v>
      </c>
      <c r="Q12" s="96">
        <f t="shared" si="0"/>
        <v>0</v>
      </c>
      <c r="R12" s="96">
        <f t="shared" si="1"/>
        <v>0</v>
      </c>
      <c r="S12" s="102">
        <f t="shared" si="2"/>
        <v>0</v>
      </c>
      <c r="T12" s="10"/>
      <c r="AC12" s="20"/>
    </row>
    <row r="13" spans="1:29" x14ac:dyDescent="0.2">
      <c r="B13" s="19" t="s">
        <v>51</v>
      </c>
      <c r="C13" s="77"/>
      <c r="D13" s="77">
        <v>0.25</v>
      </c>
      <c r="E13" s="77"/>
      <c r="F13" s="109">
        <f t="shared" si="3"/>
        <v>0.16250000000000001</v>
      </c>
      <c r="G13" s="111"/>
      <c r="H13" s="54">
        <v>284.75</v>
      </c>
      <c r="I13" s="55" t="s">
        <v>1</v>
      </c>
      <c r="J13" s="56">
        <f t="shared" si="4"/>
        <v>1854</v>
      </c>
      <c r="K13" s="57">
        <f t="shared" si="5"/>
        <v>527926.5</v>
      </c>
      <c r="L13" s="111"/>
      <c r="N13" s="32" t="s">
        <v>0</v>
      </c>
      <c r="O13" s="19" t="s">
        <v>8</v>
      </c>
      <c r="P13" s="34">
        <v>0</v>
      </c>
      <c r="Q13" s="96">
        <f t="shared" si="0"/>
        <v>0</v>
      </c>
      <c r="R13" s="96">
        <f t="shared" si="1"/>
        <v>0</v>
      </c>
      <c r="S13" s="102">
        <f t="shared" si="2"/>
        <v>0</v>
      </c>
      <c r="T13" s="10"/>
      <c r="AC13" s="20"/>
    </row>
    <row r="14" spans="1:29" x14ac:dyDescent="0.2">
      <c r="B14" s="79" t="s">
        <v>18</v>
      </c>
      <c r="C14" s="80"/>
      <c r="D14" s="80"/>
      <c r="E14" s="80"/>
      <c r="F14" s="110">
        <f t="shared" si="3"/>
        <v>0</v>
      </c>
      <c r="G14" s="111"/>
      <c r="H14" s="6">
        <v>111.88</v>
      </c>
      <c r="I14" s="27" t="s">
        <v>44</v>
      </c>
      <c r="J14" s="3">
        <f t="shared" si="4"/>
        <v>0</v>
      </c>
      <c r="K14" s="11">
        <f t="shared" si="5"/>
        <v>0</v>
      </c>
      <c r="L14" s="111"/>
      <c r="N14" s="32" t="s">
        <v>0</v>
      </c>
      <c r="O14" s="19" t="s">
        <v>9</v>
      </c>
      <c r="P14" s="34">
        <v>0</v>
      </c>
      <c r="Q14" s="96">
        <f t="shared" si="0"/>
        <v>0</v>
      </c>
      <c r="R14" s="96">
        <f t="shared" si="1"/>
        <v>0</v>
      </c>
      <c r="S14" s="102">
        <f t="shared" si="2"/>
        <v>0</v>
      </c>
      <c r="T14" s="10"/>
      <c r="AC14" s="20"/>
    </row>
    <row r="15" spans="1:29" x14ac:dyDescent="0.2">
      <c r="B15" s="19" t="s">
        <v>34</v>
      </c>
      <c r="C15" s="77"/>
      <c r="D15" s="77"/>
      <c r="E15" s="77">
        <v>0.55000000000000004</v>
      </c>
      <c r="F15" s="109">
        <f t="shared" si="3"/>
        <v>0</v>
      </c>
      <c r="G15" s="111"/>
      <c r="H15" s="54">
        <v>82.04</v>
      </c>
      <c r="I15" s="55" t="s">
        <v>3</v>
      </c>
      <c r="J15" s="56">
        <f t="shared" si="4"/>
        <v>0</v>
      </c>
      <c r="K15" s="57">
        <f t="shared" si="5"/>
        <v>0</v>
      </c>
      <c r="L15" s="111"/>
      <c r="N15" s="32" t="s">
        <v>0</v>
      </c>
      <c r="O15" s="19" t="s">
        <v>10</v>
      </c>
      <c r="P15" s="34">
        <v>0</v>
      </c>
      <c r="Q15" s="96">
        <f t="shared" si="0"/>
        <v>0</v>
      </c>
      <c r="R15" s="96">
        <f t="shared" si="1"/>
        <v>0</v>
      </c>
      <c r="S15" s="102">
        <f t="shared" si="2"/>
        <v>0</v>
      </c>
      <c r="T15" s="10"/>
      <c r="AC15" s="20"/>
    </row>
    <row r="16" spans="1:29" x14ac:dyDescent="0.2">
      <c r="B16" s="79" t="s">
        <v>45</v>
      </c>
      <c r="C16" s="27"/>
      <c r="D16" s="27"/>
      <c r="E16" s="80">
        <v>0.15</v>
      </c>
      <c r="F16" s="108">
        <f t="shared" si="3"/>
        <v>0</v>
      </c>
      <c r="G16" s="111"/>
      <c r="H16" s="6">
        <v>121.95</v>
      </c>
      <c r="I16" s="27" t="s">
        <v>15</v>
      </c>
      <c r="J16" s="3">
        <f t="shared" si="4"/>
        <v>287</v>
      </c>
      <c r="K16" s="11">
        <f t="shared" si="5"/>
        <v>34999.65</v>
      </c>
      <c r="L16" s="111"/>
      <c r="N16" s="32" t="s">
        <v>0</v>
      </c>
      <c r="O16" s="19" t="s">
        <v>11</v>
      </c>
      <c r="P16" s="34">
        <v>0</v>
      </c>
      <c r="Q16" s="96">
        <f t="shared" si="0"/>
        <v>0</v>
      </c>
      <c r="R16" s="96">
        <f t="shared" si="1"/>
        <v>0</v>
      </c>
      <c r="S16" s="102">
        <f t="shared" si="2"/>
        <v>0</v>
      </c>
      <c r="T16" s="10"/>
      <c r="AC16" s="20"/>
    </row>
    <row r="17" spans="2:29" x14ac:dyDescent="0.2">
      <c r="F17" s="92">
        <f>SUM(F9:F16)</f>
        <v>0.99999999999999989</v>
      </c>
      <c r="G17" s="92"/>
      <c r="H17" s="54">
        <v>86.144999999999996</v>
      </c>
      <c r="I17" s="55" t="s">
        <v>7</v>
      </c>
      <c r="J17" s="56">
        <f t="shared" si="4"/>
        <v>0</v>
      </c>
      <c r="K17" s="57">
        <f t="shared" si="5"/>
        <v>0</v>
      </c>
      <c r="L17" s="92"/>
      <c r="N17" s="32" t="s">
        <v>0</v>
      </c>
      <c r="O17" s="19" t="s">
        <v>12</v>
      </c>
      <c r="P17" s="34">
        <v>0</v>
      </c>
      <c r="Q17" s="96">
        <f t="shared" si="0"/>
        <v>0</v>
      </c>
      <c r="R17" s="96">
        <f t="shared" si="1"/>
        <v>0</v>
      </c>
      <c r="S17" s="102">
        <f t="shared" si="2"/>
        <v>0</v>
      </c>
      <c r="T17" s="10"/>
      <c r="AC17" s="20"/>
    </row>
    <row r="18" spans="2:29" x14ac:dyDescent="0.2">
      <c r="H18" s="6">
        <v>105.89</v>
      </c>
      <c r="I18" s="27" t="s">
        <v>9</v>
      </c>
      <c r="J18" s="3">
        <f t="shared" si="4"/>
        <v>0</v>
      </c>
      <c r="K18" s="11">
        <f t="shared" si="5"/>
        <v>0</v>
      </c>
      <c r="N18" s="35" t="s">
        <v>0</v>
      </c>
      <c r="O18" s="36" t="s">
        <v>13</v>
      </c>
      <c r="P18" s="38">
        <f>1-SUM(P5:P17)</f>
        <v>0</v>
      </c>
      <c r="Q18" s="97">
        <f t="shared" si="0"/>
        <v>0</v>
      </c>
      <c r="R18" s="97">
        <f t="shared" si="1"/>
        <v>0</v>
      </c>
      <c r="S18" s="103">
        <f t="shared" si="2"/>
        <v>0</v>
      </c>
      <c r="T18" s="10"/>
    </row>
    <row r="19" spans="2:29" ht="19" x14ac:dyDescent="0.25">
      <c r="B19" s="28" t="s">
        <v>61</v>
      </c>
      <c r="C19" s="28"/>
      <c r="D19" s="28"/>
      <c r="E19" s="28"/>
      <c r="F19" s="28"/>
      <c r="G19" s="112"/>
      <c r="H19" s="54">
        <v>14.265000000000001</v>
      </c>
      <c r="I19" s="55" t="s">
        <v>26</v>
      </c>
      <c r="J19" s="56">
        <f t="shared" si="4"/>
        <v>5871</v>
      </c>
      <c r="K19" s="57">
        <f t="shared" si="5"/>
        <v>83749.815000000002</v>
      </c>
      <c r="L19" s="112"/>
      <c r="N19" s="39" t="s">
        <v>28</v>
      </c>
      <c r="O19" s="19" t="s">
        <v>1</v>
      </c>
      <c r="P19" s="34">
        <f>2/6</f>
        <v>0.33333333333333331</v>
      </c>
      <c r="Q19" s="96">
        <f t="shared" si="0"/>
        <v>3.4999999999999996E-2</v>
      </c>
      <c r="R19" s="96">
        <f t="shared" si="1"/>
        <v>0</v>
      </c>
      <c r="S19" s="102">
        <f t="shared" si="2"/>
        <v>3.4999999999999996E-2</v>
      </c>
      <c r="T19" s="10"/>
    </row>
    <row r="20" spans="2:29" x14ac:dyDescent="0.2">
      <c r="B20" s="44">
        <v>0</v>
      </c>
      <c r="C20" s="45" t="s">
        <v>0</v>
      </c>
      <c r="H20" s="6">
        <v>443.93</v>
      </c>
      <c r="I20" s="27" t="s">
        <v>2</v>
      </c>
      <c r="J20" s="3">
        <f t="shared" si="4"/>
        <v>188</v>
      </c>
      <c r="K20" s="11">
        <f t="shared" si="5"/>
        <v>83458.84</v>
      </c>
      <c r="N20" s="39" t="s">
        <v>28</v>
      </c>
      <c r="O20" s="19" t="s">
        <v>15</v>
      </c>
      <c r="P20" s="34">
        <f>2/6</f>
        <v>0.33333333333333331</v>
      </c>
      <c r="Q20" s="96">
        <f t="shared" si="0"/>
        <v>3.4999999999999996E-2</v>
      </c>
      <c r="R20" s="96">
        <f t="shared" si="1"/>
        <v>0</v>
      </c>
      <c r="S20" s="102">
        <f t="shared" si="2"/>
        <v>3.4999999999999996E-2</v>
      </c>
      <c r="T20" s="10"/>
    </row>
    <row r="21" spans="2:29" x14ac:dyDescent="0.2">
      <c r="B21" s="44">
        <v>0</v>
      </c>
      <c r="C21" s="46" t="s">
        <v>28</v>
      </c>
      <c r="H21" s="54">
        <v>22.53</v>
      </c>
      <c r="I21" s="55" t="s">
        <v>6</v>
      </c>
      <c r="J21" s="56">
        <f t="shared" si="4"/>
        <v>6724</v>
      </c>
      <c r="K21" s="57">
        <f t="shared" si="5"/>
        <v>151491.72</v>
      </c>
      <c r="N21" s="39" t="s">
        <v>28</v>
      </c>
      <c r="O21" s="19" t="s">
        <v>16</v>
      </c>
      <c r="P21" s="34">
        <v>0</v>
      </c>
      <c r="Q21" s="96">
        <f t="shared" si="0"/>
        <v>0</v>
      </c>
      <c r="R21" s="96">
        <f t="shared" si="1"/>
        <v>0</v>
      </c>
      <c r="S21" s="102">
        <f t="shared" si="2"/>
        <v>0</v>
      </c>
      <c r="T21" s="10"/>
    </row>
    <row r="22" spans="2:29" x14ac:dyDescent="0.2">
      <c r="B22" s="44">
        <v>0</v>
      </c>
      <c r="C22" s="47" t="s">
        <v>29</v>
      </c>
      <c r="H22" s="6">
        <v>75.760000000000005</v>
      </c>
      <c r="I22" s="27" t="s">
        <v>30</v>
      </c>
      <c r="J22" s="3">
        <f t="shared" si="4"/>
        <v>0</v>
      </c>
      <c r="K22" s="11">
        <f t="shared" si="5"/>
        <v>0</v>
      </c>
      <c r="N22" s="39" t="s">
        <v>28</v>
      </c>
      <c r="O22" s="19" t="s">
        <v>6</v>
      </c>
      <c r="P22" s="34">
        <f>1/6</f>
        <v>0.16666666666666666</v>
      </c>
      <c r="Q22" s="96">
        <f t="shared" si="0"/>
        <v>1.7499999999999998E-2</v>
      </c>
      <c r="R22" s="96">
        <f t="shared" si="1"/>
        <v>0</v>
      </c>
      <c r="S22" s="102">
        <f t="shared" si="2"/>
        <v>1.7499999999999998E-2</v>
      </c>
    </row>
    <row r="23" spans="2:29" x14ac:dyDescent="0.2">
      <c r="B23" s="44">
        <v>0</v>
      </c>
      <c r="C23" s="48" t="s">
        <v>18</v>
      </c>
      <c r="H23" s="54">
        <v>89.903000000000006</v>
      </c>
      <c r="I23" s="55" t="s">
        <v>10</v>
      </c>
      <c r="J23" s="56">
        <f t="shared" si="4"/>
        <v>0</v>
      </c>
      <c r="K23" s="57">
        <f t="shared" si="5"/>
        <v>0</v>
      </c>
      <c r="N23" s="39" t="s">
        <v>28</v>
      </c>
      <c r="O23" s="19" t="s">
        <v>26</v>
      </c>
      <c r="P23" s="34">
        <v>0</v>
      </c>
      <c r="Q23" s="96">
        <f t="shared" si="0"/>
        <v>0</v>
      </c>
      <c r="R23" s="96">
        <f t="shared" si="1"/>
        <v>0</v>
      </c>
      <c r="S23" s="102">
        <f t="shared" si="2"/>
        <v>0</v>
      </c>
    </row>
    <row r="24" spans="2:29" x14ac:dyDescent="0.2">
      <c r="B24" s="44">
        <v>0</v>
      </c>
      <c r="C24" s="21" t="s">
        <v>31</v>
      </c>
      <c r="H24" s="6">
        <v>67.970100000000002</v>
      </c>
      <c r="I24" s="27" t="s">
        <v>17</v>
      </c>
      <c r="J24" s="3">
        <f t="shared" si="4"/>
        <v>0</v>
      </c>
      <c r="K24" s="11">
        <f t="shared" si="5"/>
        <v>0</v>
      </c>
      <c r="N24" s="113" t="s">
        <v>28</v>
      </c>
      <c r="O24" s="36" t="s">
        <v>43</v>
      </c>
      <c r="P24" s="38">
        <f>1-SUM(P19:P23)</f>
        <v>0.16666666666666674</v>
      </c>
      <c r="Q24" s="97">
        <f t="shared" si="0"/>
        <v>1.7500000000000009E-2</v>
      </c>
      <c r="R24" s="97">
        <f t="shared" si="1"/>
        <v>0</v>
      </c>
      <c r="S24" s="103">
        <f t="shared" si="2"/>
        <v>1.7500000000000009E-2</v>
      </c>
    </row>
    <row r="25" spans="2:29" x14ac:dyDescent="0.2">
      <c r="B25" s="44">
        <v>1</v>
      </c>
      <c r="C25" s="22" t="s">
        <v>32</v>
      </c>
      <c r="H25" s="54">
        <v>76.525000000000006</v>
      </c>
      <c r="I25" s="55" t="s">
        <v>43</v>
      </c>
      <c r="J25" s="56">
        <f t="shared" si="4"/>
        <v>228</v>
      </c>
      <c r="K25" s="57">
        <f t="shared" si="5"/>
        <v>17447.7</v>
      </c>
      <c r="N25" s="40" t="s">
        <v>29</v>
      </c>
      <c r="O25" s="19" t="s">
        <v>1</v>
      </c>
      <c r="P25" s="34">
        <f>2/6</f>
        <v>0.33333333333333331</v>
      </c>
      <c r="Q25" s="96">
        <f t="shared" si="0"/>
        <v>0</v>
      </c>
      <c r="R25" s="96">
        <f t="shared" si="1"/>
        <v>0</v>
      </c>
      <c r="S25" s="102">
        <f t="shared" si="2"/>
        <v>0</v>
      </c>
    </row>
    <row r="26" spans="2:29" x14ac:dyDescent="0.2">
      <c r="B26" s="44">
        <v>0</v>
      </c>
      <c r="C26" s="23" t="s">
        <v>33</v>
      </c>
      <c r="H26" s="6">
        <v>57.344999999999999</v>
      </c>
      <c r="I26" s="27" t="s">
        <v>12</v>
      </c>
      <c r="J26" s="3">
        <f t="shared" si="4"/>
        <v>0</v>
      </c>
      <c r="K26" s="11">
        <f t="shared" si="5"/>
        <v>0</v>
      </c>
      <c r="N26" s="40" t="s">
        <v>29</v>
      </c>
      <c r="O26" s="19" t="s">
        <v>30</v>
      </c>
      <c r="P26" s="34">
        <v>0</v>
      </c>
      <c r="Q26" s="96">
        <f t="shared" si="0"/>
        <v>0</v>
      </c>
      <c r="R26" s="96">
        <f t="shared" si="1"/>
        <v>0</v>
      </c>
      <c r="S26" s="102">
        <f t="shared" si="2"/>
        <v>0</v>
      </c>
    </row>
    <row r="27" spans="2:29" x14ac:dyDescent="0.2">
      <c r="B27" s="44">
        <v>0</v>
      </c>
      <c r="C27" s="24" t="s">
        <v>34</v>
      </c>
      <c r="H27" s="54">
        <v>66.13</v>
      </c>
      <c r="I27" s="55" t="s">
        <v>5</v>
      </c>
      <c r="J27" s="56">
        <f t="shared" si="4"/>
        <v>0</v>
      </c>
      <c r="K27" s="57">
        <f t="shared" si="5"/>
        <v>0</v>
      </c>
      <c r="N27" s="40" t="s">
        <v>29</v>
      </c>
      <c r="O27" s="19" t="s">
        <v>15</v>
      </c>
      <c r="P27" s="34">
        <f>P20</f>
        <v>0.33333333333333331</v>
      </c>
      <c r="Q27" s="96">
        <f t="shared" si="0"/>
        <v>0</v>
      </c>
      <c r="R27" s="96">
        <f t="shared" si="1"/>
        <v>0</v>
      </c>
      <c r="S27" s="102">
        <f t="shared" si="2"/>
        <v>0</v>
      </c>
    </row>
    <row r="28" spans="2:29" x14ac:dyDescent="0.2">
      <c r="B28" s="49">
        <v>0</v>
      </c>
      <c r="C28" s="50" t="s">
        <v>47</v>
      </c>
      <c r="H28" s="6">
        <v>57.615000000000002</v>
      </c>
      <c r="I28" s="27" t="s">
        <v>11</v>
      </c>
      <c r="J28" s="3">
        <f t="shared" si="4"/>
        <v>0</v>
      </c>
      <c r="K28" s="11">
        <f t="shared" si="5"/>
        <v>0</v>
      </c>
      <c r="N28" s="40" t="s">
        <v>29</v>
      </c>
      <c r="O28" s="19" t="s">
        <v>16</v>
      </c>
      <c r="P28" s="34">
        <v>0</v>
      </c>
      <c r="Q28" s="96">
        <f t="shared" si="0"/>
        <v>0</v>
      </c>
      <c r="R28" s="96">
        <f t="shared" si="1"/>
        <v>0</v>
      </c>
      <c r="S28" s="102">
        <f t="shared" si="2"/>
        <v>0</v>
      </c>
    </row>
    <row r="29" spans="2:29" x14ac:dyDescent="0.2">
      <c r="B29" s="93">
        <f>SUM(B20:B28)</f>
        <v>1</v>
      </c>
      <c r="C29" s="132" t="str">
        <f>IF(B29=1,"","Total must equal 100%")</f>
        <v/>
      </c>
      <c r="H29" s="54">
        <v>74.819900000000004</v>
      </c>
      <c r="I29" s="55" t="s">
        <v>4</v>
      </c>
      <c r="J29" s="56">
        <f t="shared" si="4"/>
        <v>0</v>
      </c>
      <c r="K29" s="57">
        <f t="shared" si="5"/>
        <v>0</v>
      </c>
      <c r="N29" s="40" t="s">
        <v>29</v>
      </c>
      <c r="O29" s="19" t="s">
        <v>6</v>
      </c>
      <c r="P29" s="34">
        <f>1/6</f>
        <v>0.16666666666666666</v>
      </c>
      <c r="Q29" s="96">
        <f t="shared" si="0"/>
        <v>0</v>
      </c>
      <c r="R29" s="96">
        <f t="shared" si="1"/>
        <v>0</v>
      </c>
      <c r="S29" s="102">
        <f t="shared" si="2"/>
        <v>0</v>
      </c>
    </row>
    <row r="30" spans="2:29" x14ac:dyDescent="0.2">
      <c r="H30" s="6">
        <v>59.76</v>
      </c>
      <c r="I30" s="27" t="s">
        <v>16</v>
      </c>
      <c r="J30" s="3">
        <f t="shared" si="4"/>
        <v>0</v>
      </c>
      <c r="K30" s="11">
        <f t="shared" si="5"/>
        <v>0</v>
      </c>
      <c r="N30" s="40" t="s">
        <v>29</v>
      </c>
      <c r="O30" s="19" t="s">
        <v>26</v>
      </c>
      <c r="P30" s="34">
        <f t="shared" ref="P30" si="7">P23</f>
        <v>0</v>
      </c>
      <c r="Q30" s="96">
        <f t="shared" si="0"/>
        <v>0</v>
      </c>
      <c r="R30" s="96">
        <f t="shared" si="1"/>
        <v>0</v>
      </c>
      <c r="S30" s="102">
        <f t="shared" si="2"/>
        <v>0</v>
      </c>
    </row>
    <row r="31" spans="2:29" x14ac:dyDescent="0.2">
      <c r="J31" s="15" t="s">
        <v>14</v>
      </c>
      <c r="K31" s="16">
        <f>SUM(K9:K30)</f>
        <v>999505.80759999983</v>
      </c>
      <c r="N31" s="114" t="s">
        <v>29</v>
      </c>
      <c r="O31" s="36" t="str">
        <f>O24</f>
        <v>VCSH</v>
      </c>
      <c r="P31" s="38">
        <f>1-SUM(P25:P30)</f>
        <v>0.16666666666666674</v>
      </c>
      <c r="Q31" s="97">
        <f t="shared" si="0"/>
        <v>0</v>
      </c>
      <c r="R31" s="97">
        <f t="shared" si="1"/>
        <v>0</v>
      </c>
      <c r="S31" s="103">
        <f t="shared" si="2"/>
        <v>0</v>
      </c>
    </row>
    <row r="32" spans="2:29" x14ac:dyDescent="0.2">
      <c r="N32" s="41" t="s">
        <v>18</v>
      </c>
      <c r="O32" s="29" t="s">
        <v>1</v>
      </c>
      <c r="P32" s="31">
        <f>P25</f>
        <v>0.33333333333333331</v>
      </c>
      <c r="Q32" s="98">
        <f t="shared" si="0"/>
        <v>0</v>
      </c>
      <c r="R32" s="98">
        <f t="shared" si="1"/>
        <v>0</v>
      </c>
      <c r="S32" s="104">
        <f t="shared" si="2"/>
        <v>0</v>
      </c>
    </row>
    <row r="33" spans="2:19" x14ac:dyDescent="0.2">
      <c r="N33" s="42" t="s">
        <v>18</v>
      </c>
      <c r="O33" s="19" t="s">
        <v>17</v>
      </c>
      <c r="P33" s="34">
        <v>0</v>
      </c>
      <c r="Q33" s="96">
        <f t="shared" si="0"/>
        <v>0</v>
      </c>
      <c r="R33" s="96">
        <f t="shared" si="1"/>
        <v>0</v>
      </c>
      <c r="S33" s="102">
        <f t="shared" si="2"/>
        <v>0</v>
      </c>
    </row>
    <row r="34" spans="2:19" x14ac:dyDescent="0.2">
      <c r="N34" s="42" t="s">
        <v>18</v>
      </c>
      <c r="O34" s="19" t="s">
        <v>15</v>
      </c>
      <c r="P34" s="34">
        <f t="shared" ref="P34:P37" si="8">P27</f>
        <v>0.33333333333333331</v>
      </c>
      <c r="Q34" s="96">
        <f t="shared" si="0"/>
        <v>0</v>
      </c>
      <c r="R34" s="96">
        <f t="shared" si="1"/>
        <v>0</v>
      </c>
      <c r="S34" s="102">
        <f t="shared" si="2"/>
        <v>0</v>
      </c>
    </row>
    <row r="35" spans="2:19" x14ac:dyDescent="0.2">
      <c r="B35" s="17" t="s">
        <v>40</v>
      </c>
      <c r="N35" s="42" t="s">
        <v>18</v>
      </c>
      <c r="O35" s="19" t="s">
        <v>16</v>
      </c>
      <c r="P35" s="34">
        <v>0</v>
      </c>
      <c r="Q35" s="96">
        <f t="shared" si="0"/>
        <v>0</v>
      </c>
      <c r="R35" s="96">
        <f t="shared" si="1"/>
        <v>0</v>
      </c>
      <c r="S35" s="102">
        <f t="shared" si="2"/>
        <v>0</v>
      </c>
    </row>
    <row r="36" spans="2:19" x14ac:dyDescent="0.2">
      <c r="B36" s="19" t="s">
        <v>66</v>
      </c>
      <c r="N36" s="42" t="s">
        <v>18</v>
      </c>
      <c r="O36" s="19" t="s">
        <v>6</v>
      </c>
      <c r="P36" s="34">
        <f>1/6</f>
        <v>0.16666666666666666</v>
      </c>
      <c r="Q36" s="96">
        <f t="shared" si="0"/>
        <v>0</v>
      </c>
      <c r="R36" s="96">
        <f t="shared" si="1"/>
        <v>0</v>
      </c>
      <c r="S36" s="102">
        <f t="shared" si="2"/>
        <v>0</v>
      </c>
    </row>
    <row r="37" spans="2:19" x14ac:dyDescent="0.2">
      <c r="B37" s="19" t="s">
        <v>67</v>
      </c>
      <c r="N37" s="42" t="s">
        <v>18</v>
      </c>
      <c r="O37" s="19" t="s">
        <v>26</v>
      </c>
      <c r="P37" s="34">
        <f t="shared" si="8"/>
        <v>0</v>
      </c>
      <c r="Q37" s="96">
        <f t="shared" ref="Q37:Q57" si="9">(SUMIF($B$9:$B$16,$N37,$C$9:$C$16)*$C$7*$P37*$B$3)+(SUMIF($B$9:$B$16,$N37,$D$9:$D$16)*$D$7*$P37*$B$3)+(SUMIF($B$9:$B$16,$N37,$E$9:$E$16)*$E$7*$P37*$B$3)</f>
        <v>0</v>
      </c>
      <c r="R37" s="96">
        <f t="shared" ref="R37:R57" si="10">SUMIF($C$20:$C$28,$N37,$B$20:$B$28)*$P37*$B$4</f>
        <v>0</v>
      </c>
      <c r="S37" s="102">
        <f t="shared" si="2"/>
        <v>0</v>
      </c>
    </row>
    <row r="38" spans="2:19" x14ac:dyDescent="0.2">
      <c r="B38" s="19" t="s">
        <v>68</v>
      </c>
      <c r="N38" s="115" t="s">
        <v>18</v>
      </c>
      <c r="O38" s="36" t="str">
        <f>O24</f>
        <v>VCSH</v>
      </c>
      <c r="P38" s="38">
        <f>1-SUM(P32:P37)</f>
        <v>0.16666666666666674</v>
      </c>
      <c r="Q38" s="97">
        <f t="shared" si="9"/>
        <v>0</v>
      </c>
      <c r="R38" s="97">
        <f t="shared" si="10"/>
        <v>0</v>
      </c>
      <c r="S38" s="103">
        <f t="shared" si="2"/>
        <v>0</v>
      </c>
    </row>
    <row r="39" spans="2:19" ht="14" customHeight="1" x14ac:dyDescent="0.2">
      <c r="B39" s="19" t="s">
        <v>69</v>
      </c>
      <c r="N39" s="116" t="s">
        <v>31</v>
      </c>
      <c r="O39" s="19" t="s">
        <v>44</v>
      </c>
      <c r="P39" s="34">
        <v>1</v>
      </c>
      <c r="Q39" s="96">
        <f t="shared" si="9"/>
        <v>0</v>
      </c>
      <c r="R39" s="96">
        <f t="shared" si="10"/>
        <v>0</v>
      </c>
      <c r="S39" s="102">
        <f t="shared" si="2"/>
        <v>0</v>
      </c>
    </row>
    <row r="40" spans="2:19" x14ac:dyDescent="0.2">
      <c r="N40" s="117" t="s">
        <v>32</v>
      </c>
      <c r="O40" s="19" t="s">
        <v>1</v>
      </c>
      <c r="P40" s="34">
        <v>1</v>
      </c>
      <c r="Q40" s="96">
        <f t="shared" si="9"/>
        <v>0.29250000000000004</v>
      </c>
      <c r="R40" s="96">
        <f t="shared" si="10"/>
        <v>0.1</v>
      </c>
      <c r="S40" s="102">
        <f t="shared" si="2"/>
        <v>0.39250000000000007</v>
      </c>
    </row>
    <row r="41" spans="2:19" x14ac:dyDescent="0.2">
      <c r="N41" s="118" t="s">
        <v>33</v>
      </c>
      <c r="O41" s="19" t="s">
        <v>1</v>
      </c>
      <c r="P41" s="34">
        <v>1</v>
      </c>
      <c r="Q41" s="96">
        <f t="shared" si="9"/>
        <v>0</v>
      </c>
      <c r="R41" s="96">
        <f t="shared" si="10"/>
        <v>0</v>
      </c>
      <c r="S41" s="102">
        <f t="shared" si="2"/>
        <v>0</v>
      </c>
    </row>
    <row r="42" spans="2:19" x14ac:dyDescent="0.2">
      <c r="N42" s="119" t="s">
        <v>34</v>
      </c>
      <c r="O42" s="19" t="s">
        <v>1</v>
      </c>
      <c r="P42" s="34">
        <v>1</v>
      </c>
      <c r="Q42" s="96">
        <f t="shared" si="9"/>
        <v>0</v>
      </c>
      <c r="R42" s="96">
        <f t="shared" si="10"/>
        <v>0</v>
      </c>
      <c r="S42" s="102">
        <f t="shared" si="2"/>
        <v>0</v>
      </c>
    </row>
    <row r="43" spans="2:19" x14ac:dyDescent="0.2">
      <c r="N43" s="91" t="s">
        <v>45</v>
      </c>
      <c r="O43" s="36" t="s">
        <v>45</v>
      </c>
      <c r="P43" s="38">
        <v>1</v>
      </c>
      <c r="Q43" s="97">
        <f t="shared" si="9"/>
        <v>0</v>
      </c>
      <c r="R43" s="97">
        <f t="shared" si="10"/>
        <v>0</v>
      </c>
      <c r="S43" s="103">
        <f t="shared" si="2"/>
        <v>0</v>
      </c>
    </row>
    <row r="44" spans="2:19" x14ac:dyDescent="0.2">
      <c r="N44" s="120" t="s">
        <v>62</v>
      </c>
      <c r="O44" s="29" t="s">
        <v>1</v>
      </c>
      <c r="P44" s="105">
        <v>0.4</v>
      </c>
      <c r="Q44" s="98">
        <f t="shared" si="9"/>
        <v>0</v>
      </c>
      <c r="R44" s="98">
        <f t="shared" si="10"/>
        <v>0</v>
      </c>
      <c r="S44" s="101">
        <f t="shared" si="2"/>
        <v>0</v>
      </c>
    </row>
    <row r="45" spans="2:19" x14ac:dyDescent="0.2">
      <c r="N45" s="121" t="s">
        <v>62</v>
      </c>
      <c r="O45" s="19" t="s">
        <v>63</v>
      </c>
      <c r="P45" s="106">
        <v>0.2</v>
      </c>
      <c r="Q45" s="96">
        <f t="shared" si="9"/>
        <v>0</v>
      </c>
      <c r="R45" s="96">
        <f t="shared" si="10"/>
        <v>0</v>
      </c>
      <c r="S45" s="99">
        <f t="shared" si="2"/>
        <v>0</v>
      </c>
    </row>
    <row r="46" spans="2:19" x14ac:dyDescent="0.2">
      <c r="N46" s="121" t="s">
        <v>62</v>
      </c>
      <c r="O46" s="19" t="s">
        <v>45</v>
      </c>
      <c r="P46" s="106">
        <v>0.2</v>
      </c>
      <c r="Q46" s="96">
        <f t="shared" si="9"/>
        <v>0</v>
      </c>
      <c r="R46" s="96">
        <f t="shared" si="10"/>
        <v>0</v>
      </c>
      <c r="S46" s="99">
        <f t="shared" ref="S46:S57" si="11">SUM(Q46:R46)</f>
        <v>0</v>
      </c>
    </row>
    <row r="47" spans="2:19" x14ac:dyDescent="0.2">
      <c r="N47" s="122" t="s">
        <v>62</v>
      </c>
      <c r="O47" s="36" t="s">
        <v>6</v>
      </c>
      <c r="P47" s="107">
        <v>0.2</v>
      </c>
      <c r="Q47" s="97">
        <f t="shared" si="9"/>
        <v>0</v>
      </c>
      <c r="R47" s="97">
        <f t="shared" si="10"/>
        <v>0</v>
      </c>
      <c r="S47" s="100">
        <f t="shared" si="11"/>
        <v>0</v>
      </c>
    </row>
    <row r="48" spans="2:19" x14ac:dyDescent="0.2">
      <c r="N48" s="123" t="s">
        <v>52</v>
      </c>
      <c r="O48" s="29" t="s">
        <v>1</v>
      </c>
      <c r="P48" s="105">
        <f>IF(P49=40%,0,40%)</f>
        <v>0.4</v>
      </c>
      <c r="Q48" s="98">
        <f t="shared" si="9"/>
        <v>4.1999999999999996E-2</v>
      </c>
      <c r="R48" s="98">
        <f t="shared" si="10"/>
        <v>0</v>
      </c>
      <c r="S48" s="101">
        <f t="shared" si="11"/>
        <v>4.1999999999999996E-2</v>
      </c>
    </row>
    <row r="49" spans="14:19" x14ac:dyDescent="0.2">
      <c r="N49" s="124" t="s">
        <v>52</v>
      </c>
      <c r="O49" s="19" t="s">
        <v>30</v>
      </c>
      <c r="P49" s="106">
        <v>0</v>
      </c>
      <c r="Q49" s="96">
        <f t="shared" si="9"/>
        <v>0</v>
      </c>
      <c r="R49" s="96">
        <f t="shared" si="10"/>
        <v>0</v>
      </c>
      <c r="S49" s="99">
        <f t="shared" si="11"/>
        <v>0</v>
      </c>
    </row>
    <row r="50" spans="14:19" x14ac:dyDescent="0.2">
      <c r="N50" s="124" t="s">
        <v>52</v>
      </c>
      <c r="O50" s="19" t="s">
        <v>63</v>
      </c>
      <c r="P50" s="106">
        <v>0.2</v>
      </c>
      <c r="Q50" s="96">
        <f t="shared" si="9"/>
        <v>2.0999999999999998E-2</v>
      </c>
      <c r="R50" s="96">
        <f t="shared" si="10"/>
        <v>0</v>
      </c>
      <c r="S50" s="99">
        <f t="shared" si="11"/>
        <v>2.0999999999999998E-2</v>
      </c>
    </row>
    <row r="51" spans="14:19" x14ac:dyDescent="0.2">
      <c r="N51" s="124" t="s">
        <v>52</v>
      </c>
      <c r="O51" s="19" t="s">
        <v>45</v>
      </c>
      <c r="P51" s="106">
        <v>0.2</v>
      </c>
      <c r="Q51" s="96">
        <f t="shared" si="9"/>
        <v>2.0999999999999998E-2</v>
      </c>
      <c r="R51" s="96">
        <f t="shared" si="10"/>
        <v>0</v>
      </c>
      <c r="S51" s="99">
        <f t="shared" si="11"/>
        <v>2.0999999999999998E-2</v>
      </c>
    </row>
    <row r="52" spans="14:19" x14ac:dyDescent="0.2">
      <c r="N52" s="125" t="s">
        <v>52</v>
      </c>
      <c r="O52" s="36" t="s">
        <v>6</v>
      </c>
      <c r="P52" s="107">
        <v>0.2</v>
      </c>
      <c r="Q52" s="97">
        <f t="shared" si="9"/>
        <v>2.0999999999999998E-2</v>
      </c>
      <c r="R52" s="97">
        <f t="shared" si="10"/>
        <v>0</v>
      </c>
      <c r="S52" s="100">
        <f t="shared" si="11"/>
        <v>2.0999999999999998E-2</v>
      </c>
    </row>
    <row r="53" spans="14:19" x14ac:dyDescent="0.2">
      <c r="N53" s="126" t="s">
        <v>51</v>
      </c>
      <c r="O53" s="29" t="s">
        <v>1</v>
      </c>
      <c r="P53" s="105">
        <f>IF(P54=40%,0,40%)</f>
        <v>0.4</v>
      </c>
      <c r="Q53" s="98">
        <f t="shared" si="9"/>
        <v>5.8500000000000003E-2</v>
      </c>
      <c r="R53" s="98">
        <f t="shared" si="10"/>
        <v>0</v>
      </c>
      <c r="S53" s="101">
        <f t="shared" si="11"/>
        <v>5.8500000000000003E-2</v>
      </c>
    </row>
    <row r="54" spans="14:19" x14ac:dyDescent="0.2">
      <c r="N54" s="127" t="s">
        <v>51</v>
      </c>
      <c r="O54" s="19" t="s">
        <v>17</v>
      </c>
      <c r="P54" s="106">
        <v>0</v>
      </c>
      <c r="Q54" s="96">
        <f t="shared" si="9"/>
        <v>0</v>
      </c>
      <c r="R54" s="96">
        <f t="shared" si="10"/>
        <v>0</v>
      </c>
      <c r="S54" s="99">
        <f t="shared" si="11"/>
        <v>0</v>
      </c>
    </row>
    <row r="55" spans="14:19" x14ac:dyDescent="0.2">
      <c r="N55" s="127" t="s">
        <v>51</v>
      </c>
      <c r="O55" s="19" t="s">
        <v>63</v>
      </c>
      <c r="P55" s="106">
        <v>0.2</v>
      </c>
      <c r="Q55" s="96">
        <f t="shared" si="9"/>
        <v>2.9250000000000002E-2</v>
      </c>
      <c r="R55" s="96">
        <f t="shared" si="10"/>
        <v>0</v>
      </c>
      <c r="S55" s="99">
        <f t="shared" si="11"/>
        <v>2.9250000000000002E-2</v>
      </c>
    </row>
    <row r="56" spans="14:19" x14ac:dyDescent="0.2">
      <c r="N56" s="127" t="s">
        <v>51</v>
      </c>
      <c r="O56" s="19" t="s">
        <v>45</v>
      </c>
      <c r="P56" s="106">
        <v>0.2</v>
      </c>
      <c r="Q56" s="96">
        <f t="shared" si="9"/>
        <v>2.9250000000000002E-2</v>
      </c>
      <c r="R56" s="96">
        <f t="shared" si="10"/>
        <v>0</v>
      </c>
      <c r="S56" s="99">
        <f t="shared" si="11"/>
        <v>2.9250000000000002E-2</v>
      </c>
    </row>
    <row r="57" spans="14:19" x14ac:dyDescent="0.2">
      <c r="N57" s="128" t="s">
        <v>51</v>
      </c>
      <c r="O57" s="36" t="s">
        <v>6</v>
      </c>
      <c r="P57" s="107">
        <v>0.2</v>
      </c>
      <c r="Q57" s="97">
        <f t="shared" si="9"/>
        <v>2.9250000000000002E-2</v>
      </c>
      <c r="R57" s="97">
        <f t="shared" si="10"/>
        <v>0</v>
      </c>
      <c r="S57" s="100">
        <f t="shared" si="11"/>
        <v>2.9250000000000002E-2</v>
      </c>
    </row>
    <row r="58" spans="14:19" x14ac:dyDescent="0.2">
      <c r="P58" s="81" t="s">
        <v>65</v>
      </c>
      <c r="Q58" s="129">
        <f>SUM(Q5:Q57)</f>
        <v>0.9</v>
      </c>
      <c r="R58" s="129">
        <f>SUM(R5:R57)</f>
        <v>0.1</v>
      </c>
      <c r="S58" s="129">
        <f>SUM(S5:S57)</f>
        <v>1.0000000000000002</v>
      </c>
    </row>
  </sheetData>
  <sortState xmlns:xlrd2="http://schemas.microsoft.com/office/spreadsheetml/2017/richdata2" ref="H9:K30">
    <sortCondition ref="I9:I30"/>
  </sortState>
  <mergeCells count="3">
    <mergeCell ref="H6:K6"/>
    <mergeCell ref="A1:B1"/>
    <mergeCell ref="B6:F6"/>
  </mergeCells>
  <conditionalFormatting sqref="B5">
    <cfRule type="expression" dxfId="20" priority="2">
      <formula>$B$5&lt;&gt;1</formula>
    </cfRule>
  </conditionalFormatting>
  <conditionalFormatting sqref="B6">
    <cfRule type="expression" dxfId="19" priority="5">
      <formula>B6="Allocation to Model Portfolios needs to equal 100%"</formula>
    </cfRule>
  </conditionalFormatting>
  <conditionalFormatting sqref="B29">
    <cfRule type="expression" dxfId="18" priority="8">
      <formula>B29&lt;&gt;1</formula>
    </cfRule>
  </conditionalFormatting>
  <conditionalFormatting sqref="F7">
    <cfRule type="expression" dxfId="17" priority="1">
      <formula>$F$7&lt;&gt;1</formula>
    </cfRule>
  </conditionalFormatting>
  <conditionalFormatting sqref="I9:I30">
    <cfRule type="expression" dxfId="16" priority="9">
      <formula>J9&gt;0</formula>
    </cfRule>
  </conditionalFormatting>
  <conditionalFormatting sqref="N5:S57">
    <cfRule type="expression" dxfId="15" priority="7">
      <formula>$S5&gt;0</formula>
    </cfRule>
  </conditionalFormatting>
  <hyperlinks>
    <hyperlink ref="S1" r:id="rId1" xr:uid="{BD95D352-CD32-7A41-96E7-42518532B99E}"/>
  </hyperlinks>
  <pageMargins left="0.7" right="0.7" top="0.75" bottom="0.75" header="0.3" footer="0.3"/>
  <pageSetup scale="6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075B-F738-E94E-B97B-74B5E351C1E9}">
  <sheetPr>
    <pageSetUpPr fitToPage="1"/>
  </sheetPr>
  <dimension ref="B1:K60"/>
  <sheetViews>
    <sheetView workbookViewId="0">
      <selection activeCell="H57" sqref="H57"/>
    </sheetView>
  </sheetViews>
  <sheetFormatPr baseColWidth="10" defaultColWidth="10.83203125" defaultRowHeight="16" x14ac:dyDescent="0.2"/>
  <cols>
    <col min="1" max="1" width="5.6640625" style="19" customWidth="1"/>
    <col min="2" max="2" width="12.5" style="19" customWidth="1"/>
    <col min="3" max="3" width="10.83203125" style="19"/>
    <col min="4" max="4" width="12.5" style="19" bestFit="1" customWidth="1"/>
    <col min="5" max="5" width="13.33203125" style="19" customWidth="1"/>
    <col min="6" max="6" width="10.83203125" style="19"/>
    <col min="7" max="7" width="17.83203125" style="19" bestFit="1" customWidth="1"/>
    <col min="8" max="8" width="6" style="19" bestFit="1" customWidth="1"/>
    <col min="9" max="10" width="9.6640625" style="19" bestFit="1" customWidth="1"/>
    <col min="11" max="11" width="9.6640625" style="19" customWidth="1"/>
    <col min="12" max="12" width="8.6640625" style="19" customWidth="1"/>
    <col min="13" max="16384" width="10.83203125" style="19"/>
  </cols>
  <sheetData>
    <row r="1" spans="2:11" x14ac:dyDescent="0.2">
      <c r="J1" s="53" t="s">
        <v>39</v>
      </c>
    </row>
    <row r="2" spans="2:11" ht="24" x14ac:dyDescent="0.3">
      <c r="B2" s="4" t="s">
        <v>19</v>
      </c>
    </row>
    <row r="3" spans="2:11" ht="21" x14ac:dyDescent="0.25">
      <c r="B3" s="136">
        <v>45352</v>
      </c>
      <c r="C3" s="136"/>
    </row>
    <row r="5" spans="2:11" ht="19" x14ac:dyDescent="0.25">
      <c r="B5" s="28" t="s">
        <v>25</v>
      </c>
      <c r="C5" s="25"/>
      <c r="E5" s="17" t="s">
        <v>40</v>
      </c>
    </row>
    <row r="6" spans="2:11" x14ac:dyDescent="0.2">
      <c r="B6" s="44">
        <v>0</v>
      </c>
      <c r="C6" s="45" t="s">
        <v>0</v>
      </c>
      <c r="E6" s="20" t="s">
        <v>41</v>
      </c>
    </row>
    <row r="7" spans="2:11" x14ac:dyDescent="0.2">
      <c r="B7" s="44">
        <v>0</v>
      </c>
      <c r="C7" s="46" t="s">
        <v>28</v>
      </c>
      <c r="E7" s="20" t="s">
        <v>42</v>
      </c>
      <c r="K7" s="18"/>
    </row>
    <row r="8" spans="2:11" x14ac:dyDescent="0.2">
      <c r="B8" s="44">
        <v>0</v>
      </c>
      <c r="C8" s="47" t="s">
        <v>29</v>
      </c>
      <c r="E8" s="20" t="s">
        <v>38</v>
      </c>
      <c r="K8" s="17"/>
    </row>
    <row r="9" spans="2:11" x14ac:dyDescent="0.2">
      <c r="B9" s="44">
        <v>0.15</v>
      </c>
      <c r="C9" s="48" t="s">
        <v>18</v>
      </c>
      <c r="E9" s="20"/>
      <c r="K9" s="10"/>
    </row>
    <row r="10" spans="2:11" x14ac:dyDescent="0.2">
      <c r="B10" s="44">
        <v>0.15</v>
      </c>
      <c r="C10" s="21" t="s">
        <v>31</v>
      </c>
      <c r="E10" s="20"/>
      <c r="K10" s="10"/>
    </row>
    <row r="11" spans="2:11" x14ac:dyDescent="0.2">
      <c r="B11" s="44">
        <v>0.2</v>
      </c>
      <c r="C11" s="22" t="s">
        <v>32</v>
      </c>
      <c r="E11" s="20"/>
      <c r="K11" s="10"/>
    </row>
    <row r="12" spans="2:11" x14ac:dyDescent="0.2">
      <c r="B12" s="44">
        <v>0</v>
      </c>
      <c r="C12" s="23" t="s">
        <v>33</v>
      </c>
      <c r="E12" s="20"/>
      <c r="K12" s="10"/>
    </row>
    <row r="13" spans="2:11" x14ac:dyDescent="0.2">
      <c r="B13" s="44">
        <v>0.3</v>
      </c>
      <c r="C13" s="24" t="s">
        <v>34</v>
      </c>
      <c r="E13" s="20"/>
      <c r="K13" s="10"/>
    </row>
    <row r="14" spans="2:11" x14ac:dyDescent="0.2">
      <c r="B14" s="49">
        <v>0.2</v>
      </c>
      <c r="C14" s="50" t="s">
        <v>46</v>
      </c>
      <c r="E14" s="20"/>
      <c r="K14" s="10"/>
    </row>
    <row r="15" spans="2:11" x14ac:dyDescent="0.2">
      <c r="B15" s="51">
        <f>SUM(B6:B14)</f>
        <v>1</v>
      </c>
      <c r="C15" s="52"/>
      <c r="K15" s="10"/>
    </row>
    <row r="16" spans="2:11" x14ac:dyDescent="0.2">
      <c r="K16" s="10"/>
    </row>
    <row r="17" spans="2:11" x14ac:dyDescent="0.2">
      <c r="B17" s="12">
        <v>1000000</v>
      </c>
      <c r="C17" s="19" t="str">
        <f>": Amount allocated to DMS Strategies for the month of "&amp;TEXT(EOMONTH(B3,0),"MMMM YYYY")</f>
        <v>: Amount allocated to DMS Strategies for the month of March 2024</v>
      </c>
      <c r="K17" s="10"/>
    </row>
    <row r="18" spans="2:11" x14ac:dyDescent="0.2">
      <c r="K18" s="10"/>
    </row>
    <row r="19" spans="2:11" ht="21" x14ac:dyDescent="0.25">
      <c r="B19" s="137" t="str">
        <f>"Portfolio Holdings for "&amp;TEXT(EOMONTH(B3,0),"MMMM YYYY")</f>
        <v>Portfolio Holdings for March 2024</v>
      </c>
      <c r="C19" s="137"/>
      <c r="D19" s="137"/>
      <c r="E19" s="137"/>
      <c r="K19" s="10"/>
    </row>
    <row r="20" spans="2:11" ht="19" x14ac:dyDescent="0.25">
      <c r="B20" s="7"/>
      <c r="C20" s="25"/>
      <c r="D20" s="13" t="s">
        <v>20</v>
      </c>
      <c r="E20" s="13" t="s">
        <v>23</v>
      </c>
      <c r="G20" s="25"/>
      <c r="H20" s="25"/>
      <c r="I20" s="13" t="s">
        <v>36</v>
      </c>
      <c r="J20" s="13" t="s">
        <v>37</v>
      </c>
      <c r="K20" s="10"/>
    </row>
    <row r="21" spans="2:11" ht="20" thickBot="1" x14ac:dyDescent="0.3">
      <c r="B21" s="8" t="s">
        <v>21</v>
      </c>
      <c r="C21" s="9" t="s">
        <v>22</v>
      </c>
      <c r="D21" s="14" t="str">
        <f>"for "&amp;TEXT(EOMONTH($B$3,0),"MMMM")</f>
        <v>for March</v>
      </c>
      <c r="E21" s="14" t="str">
        <f>"for "&amp;TEXT(EOMONTH($B$3,0),"MMMM")</f>
        <v>for March</v>
      </c>
      <c r="G21" s="43" t="s">
        <v>27</v>
      </c>
      <c r="H21" s="43" t="s">
        <v>24</v>
      </c>
      <c r="I21" s="43" t="s">
        <v>35</v>
      </c>
      <c r="J21" s="43" t="s">
        <v>35</v>
      </c>
    </row>
    <row r="22" spans="2:11" x14ac:dyDescent="0.2">
      <c r="B22" s="5">
        <v>91.45</v>
      </c>
      <c r="C22" s="26" t="s">
        <v>13</v>
      </c>
      <c r="D22" s="1">
        <f t="shared" ref="D22:D36" si="0">ROUNDDOWN((SUMIF($H:$H,$C22,$J:$J)*$B$17)/B22,0)</f>
        <v>0</v>
      </c>
      <c r="E22" s="2">
        <f t="shared" ref="E22:E34" si="1">IF(D22="","",D22*B22)</f>
        <v>0</v>
      </c>
      <c r="G22" s="32" t="s">
        <v>0</v>
      </c>
      <c r="H22" s="19" t="s">
        <v>1</v>
      </c>
      <c r="I22" s="76">
        <v>0</v>
      </c>
      <c r="J22" s="34">
        <f t="shared" ref="J22:J59" si="2">SUMIF($C$6:$C$14,$G22,$B$6:$B$14)*I22</f>
        <v>0</v>
      </c>
    </row>
    <row r="23" spans="2:11" x14ac:dyDescent="0.2">
      <c r="B23" s="6">
        <v>27.57</v>
      </c>
      <c r="C23" s="27" t="s">
        <v>45</v>
      </c>
      <c r="D23" s="3">
        <f t="shared" si="0"/>
        <v>7254</v>
      </c>
      <c r="E23" s="11">
        <f t="shared" si="1"/>
        <v>199992.78</v>
      </c>
      <c r="G23" s="75" t="s">
        <v>0</v>
      </c>
      <c r="H23" s="58" t="s">
        <v>2</v>
      </c>
      <c r="I23" s="69">
        <v>0.28000000000000003</v>
      </c>
      <c r="J23" s="68">
        <f t="shared" si="2"/>
        <v>0</v>
      </c>
    </row>
    <row r="24" spans="2:11" x14ac:dyDescent="0.2">
      <c r="B24" s="5">
        <v>445.61</v>
      </c>
      <c r="C24" s="26" t="s">
        <v>2</v>
      </c>
      <c r="D24" s="1">
        <f t="shared" si="0"/>
        <v>0</v>
      </c>
      <c r="E24" s="2">
        <f t="shared" si="1"/>
        <v>0</v>
      </c>
      <c r="G24" s="75" t="s">
        <v>0</v>
      </c>
      <c r="H24" s="58" t="s">
        <v>3</v>
      </c>
      <c r="I24" s="69">
        <v>0.28000000000000003</v>
      </c>
      <c r="J24" s="68">
        <f t="shared" si="2"/>
        <v>0</v>
      </c>
    </row>
    <row r="25" spans="2:11" x14ac:dyDescent="0.2">
      <c r="B25" s="6">
        <v>65.77</v>
      </c>
      <c r="C25" s="27" t="s">
        <v>5</v>
      </c>
      <c r="D25" s="3">
        <f t="shared" si="0"/>
        <v>0</v>
      </c>
      <c r="E25" s="11">
        <f t="shared" si="1"/>
        <v>0</v>
      </c>
      <c r="G25" s="32" t="s">
        <v>0</v>
      </c>
      <c r="H25" s="19" t="s">
        <v>4</v>
      </c>
      <c r="I25" s="33">
        <v>0</v>
      </c>
      <c r="J25" s="34">
        <f t="shared" si="2"/>
        <v>0</v>
      </c>
    </row>
    <row r="26" spans="2:11" x14ac:dyDescent="0.2">
      <c r="B26" s="5">
        <v>13.34</v>
      </c>
      <c r="C26" s="26" t="s">
        <v>26</v>
      </c>
      <c r="D26" s="1">
        <f t="shared" si="0"/>
        <v>0</v>
      </c>
      <c r="E26" s="2">
        <f t="shared" si="1"/>
        <v>0</v>
      </c>
      <c r="G26" s="32" t="s">
        <v>0</v>
      </c>
      <c r="H26" s="19" t="s">
        <v>5</v>
      </c>
      <c r="I26" s="33">
        <v>0</v>
      </c>
      <c r="J26" s="34">
        <f t="shared" si="2"/>
        <v>0</v>
      </c>
    </row>
    <row r="27" spans="2:11" x14ac:dyDescent="0.2">
      <c r="B27" s="6">
        <v>59.3</v>
      </c>
      <c r="C27" s="27" t="s">
        <v>16</v>
      </c>
      <c r="D27" s="3">
        <f t="shared" si="0"/>
        <v>0</v>
      </c>
      <c r="E27" s="11">
        <f t="shared" si="1"/>
        <v>0</v>
      </c>
      <c r="G27" s="75" t="s">
        <v>0</v>
      </c>
      <c r="H27" s="58" t="s">
        <v>6</v>
      </c>
      <c r="I27" s="69">
        <v>0.28000000000000003</v>
      </c>
      <c r="J27" s="68">
        <f t="shared" si="2"/>
        <v>0</v>
      </c>
    </row>
    <row r="28" spans="2:11" x14ac:dyDescent="0.2">
      <c r="B28" s="5">
        <v>19.91</v>
      </c>
      <c r="C28" s="26" t="s">
        <v>6</v>
      </c>
      <c r="D28" s="1">
        <f t="shared" si="0"/>
        <v>1255</v>
      </c>
      <c r="E28" s="2">
        <f t="shared" si="1"/>
        <v>24987.05</v>
      </c>
      <c r="G28" s="32" t="s">
        <v>0</v>
      </c>
      <c r="H28" s="19" t="s">
        <v>26</v>
      </c>
      <c r="I28" s="33">
        <v>0</v>
      </c>
      <c r="J28" s="34">
        <f t="shared" si="2"/>
        <v>0</v>
      </c>
    </row>
    <row r="29" spans="2:11" x14ac:dyDescent="0.2">
      <c r="B29" s="6">
        <v>77</v>
      </c>
      <c r="C29" s="27" t="s">
        <v>43</v>
      </c>
      <c r="D29" s="3">
        <f t="shared" si="0"/>
        <v>324</v>
      </c>
      <c r="E29" s="11">
        <f t="shared" si="1"/>
        <v>24948</v>
      </c>
      <c r="G29" s="32" t="s">
        <v>0</v>
      </c>
      <c r="H29" s="19" t="s">
        <v>7</v>
      </c>
      <c r="I29" s="33">
        <v>0</v>
      </c>
      <c r="J29" s="34">
        <f t="shared" si="2"/>
        <v>0</v>
      </c>
    </row>
    <row r="30" spans="2:11" x14ac:dyDescent="0.2">
      <c r="B30" s="74">
        <v>120.38</v>
      </c>
      <c r="C30" s="26" t="s">
        <v>15</v>
      </c>
      <c r="D30" s="1">
        <f t="shared" si="0"/>
        <v>415</v>
      </c>
      <c r="E30" s="2">
        <f t="shared" si="1"/>
        <v>49957.7</v>
      </c>
      <c r="G30" s="32" t="s">
        <v>0</v>
      </c>
      <c r="H30" s="19" t="s">
        <v>8</v>
      </c>
      <c r="I30" s="33">
        <v>0</v>
      </c>
      <c r="J30" s="34">
        <f t="shared" si="2"/>
        <v>0</v>
      </c>
    </row>
    <row r="31" spans="2:11" x14ac:dyDescent="0.2">
      <c r="B31" s="6">
        <v>282.23</v>
      </c>
      <c r="C31" s="27" t="s">
        <v>1</v>
      </c>
      <c r="D31" s="3">
        <f t="shared" si="0"/>
        <v>1948</v>
      </c>
      <c r="E31" s="11">
        <f t="shared" si="1"/>
        <v>549784.04</v>
      </c>
      <c r="G31" s="32" t="s">
        <v>0</v>
      </c>
      <c r="H31" s="19" t="s">
        <v>9</v>
      </c>
      <c r="I31" s="33">
        <v>0</v>
      </c>
      <c r="J31" s="34">
        <f t="shared" si="2"/>
        <v>0</v>
      </c>
    </row>
    <row r="32" spans="2:11" x14ac:dyDescent="0.2">
      <c r="B32" s="54">
        <v>74.66</v>
      </c>
      <c r="C32" s="55" t="s">
        <v>30</v>
      </c>
      <c r="D32" s="56">
        <f t="shared" si="0"/>
        <v>0</v>
      </c>
      <c r="E32" s="57">
        <f t="shared" si="1"/>
        <v>0</v>
      </c>
      <c r="G32" s="32" t="s">
        <v>0</v>
      </c>
      <c r="H32" s="19" t="s">
        <v>10</v>
      </c>
      <c r="I32" s="33">
        <v>0</v>
      </c>
      <c r="J32" s="34">
        <f t="shared" si="2"/>
        <v>0</v>
      </c>
    </row>
    <row r="33" spans="2:10" x14ac:dyDescent="0.2">
      <c r="B33" s="6">
        <v>66.77</v>
      </c>
      <c r="C33" s="27" t="s">
        <v>17</v>
      </c>
      <c r="D33" s="3">
        <f t="shared" si="0"/>
        <v>0</v>
      </c>
      <c r="E33" s="11">
        <f t="shared" si="1"/>
        <v>0</v>
      </c>
      <c r="G33" s="75" t="s">
        <v>0</v>
      </c>
      <c r="H33" s="58" t="s">
        <v>11</v>
      </c>
      <c r="I33" s="69">
        <v>0.16</v>
      </c>
      <c r="J33" s="68">
        <f t="shared" si="2"/>
        <v>0</v>
      </c>
    </row>
    <row r="34" spans="2:10" x14ac:dyDescent="0.2">
      <c r="B34" s="54">
        <v>57.99</v>
      </c>
      <c r="C34" s="55" t="s">
        <v>11</v>
      </c>
      <c r="D34" s="56">
        <f t="shared" si="0"/>
        <v>0</v>
      </c>
      <c r="E34" s="57">
        <f t="shared" si="1"/>
        <v>0</v>
      </c>
      <c r="G34" s="32" t="s">
        <v>0</v>
      </c>
      <c r="H34" s="19" t="s">
        <v>12</v>
      </c>
      <c r="I34" s="33">
        <v>0</v>
      </c>
      <c r="J34" s="34">
        <f t="shared" si="2"/>
        <v>0</v>
      </c>
    </row>
    <row r="35" spans="2:10" x14ac:dyDescent="0.2">
      <c r="B35" s="6">
        <v>58.48</v>
      </c>
      <c r="C35" s="27" t="s">
        <v>12</v>
      </c>
      <c r="D35" s="3">
        <f t="shared" si="0"/>
        <v>0</v>
      </c>
      <c r="E35" s="11">
        <f>IF(D35="","",D35*B35)</f>
        <v>0</v>
      </c>
      <c r="G35" s="35" t="s">
        <v>0</v>
      </c>
      <c r="H35" s="36" t="s">
        <v>13</v>
      </c>
      <c r="I35" s="37">
        <f>1-SUM(I22:I34)</f>
        <v>0</v>
      </c>
      <c r="J35" s="38">
        <f t="shared" si="2"/>
        <v>0</v>
      </c>
    </row>
    <row r="36" spans="2:10" x14ac:dyDescent="0.2">
      <c r="B36" s="54">
        <v>112.23</v>
      </c>
      <c r="C36" s="55" t="s">
        <v>44</v>
      </c>
      <c r="D36" s="56">
        <f t="shared" si="0"/>
        <v>1336</v>
      </c>
      <c r="E36" s="57">
        <f>IF(D36="","",D36*B36)</f>
        <v>149939.28</v>
      </c>
      <c r="G36" s="73" t="s">
        <v>28</v>
      </c>
      <c r="H36" s="58" t="s">
        <v>1</v>
      </c>
      <c r="I36" s="69">
        <f>2/6</f>
        <v>0.33333333333333331</v>
      </c>
      <c r="J36" s="68">
        <f t="shared" si="2"/>
        <v>0</v>
      </c>
    </row>
    <row r="37" spans="2:10" x14ac:dyDescent="0.2">
      <c r="D37" s="15" t="s">
        <v>14</v>
      </c>
      <c r="E37" s="16">
        <f>SUM(E22:E36)</f>
        <v>999608.85000000009</v>
      </c>
      <c r="G37" s="73" t="s">
        <v>28</v>
      </c>
      <c r="H37" s="58" t="s">
        <v>15</v>
      </c>
      <c r="I37" s="69">
        <f>2/6</f>
        <v>0.33333333333333331</v>
      </c>
      <c r="J37" s="68">
        <f t="shared" si="2"/>
        <v>0</v>
      </c>
    </row>
    <row r="38" spans="2:10" ht="14" customHeight="1" x14ac:dyDescent="0.2">
      <c r="G38" s="39" t="s">
        <v>28</v>
      </c>
      <c r="H38" s="19" t="s">
        <v>16</v>
      </c>
      <c r="I38" s="33">
        <v>0</v>
      </c>
      <c r="J38" s="34">
        <f t="shared" si="2"/>
        <v>0</v>
      </c>
    </row>
    <row r="39" spans="2:10" x14ac:dyDescent="0.2">
      <c r="G39" s="73" t="s">
        <v>28</v>
      </c>
      <c r="H39" s="58" t="s">
        <v>6</v>
      </c>
      <c r="I39" s="69">
        <f>1/6</f>
        <v>0.16666666666666666</v>
      </c>
      <c r="J39" s="68">
        <f t="shared" si="2"/>
        <v>0</v>
      </c>
    </row>
    <row r="40" spans="2:10" x14ac:dyDescent="0.2">
      <c r="G40" s="39" t="s">
        <v>28</v>
      </c>
      <c r="H40" s="19" t="s">
        <v>26</v>
      </c>
      <c r="I40" s="33">
        <v>0</v>
      </c>
      <c r="J40" s="34">
        <f t="shared" si="2"/>
        <v>0</v>
      </c>
    </row>
    <row r="41" spans="2:10" x14ac:dyDescent="0.2">
      <c r="G41" s="72" t="s">
        <v>28</v>
      </c>
      <c r="H41" s="66" t="s">
        <v>43</v>
      </c>
      <c r="I41" s="65">
        <f>1-SUM(I36:I40)</f>
        <v>0.16666666666666674</v>
      </c>
      <c r="J41" s="64">
        <f t="shared" si="2"/>
        <v>0</v>
      </c>
    </row>
    <row r="42" spans="2:10" x14ac:dyDescent="0.2">
      <c r="G42" s="71" t="s">
        <v>28</v>
      </c>
      <c r="H42" s="58" t="s">
        <v>1</v>
      </c>
      <c r="I42" s="69">
        <f>2/6</f>
        <v>0.33333333333333331</v>
      </c>
      <c r="J42" s="68">
        <f t="shared" si="2"/>
        <v>0</v>
      </c>
    </row>
    <row r="43" spans="2:10" x14ac:dyDescent="0.2">
      <c r="G43" s="40" t="s">
        <v>29</v>
      </c>
      <c r="H43" s="19" t="s">
        <v>30</v>
      </c>
      <c r="I43" s="33">
        <v>0</v>
      </c>
      <c r="J43" s="34">
        <f t="shared" si="2"/>
        <v>0</v>
      </c>
    </row>
    <row r="44" spans="2:10" x14ac:dyDescent="0.2">
      <c r="G44" s="71" t="s">
        <v>29</v>
      </c>
      <c r="H44" s="58" t="s">
        <v>15</v>
      </c>
      <c r="I44" s="69">
        <f>I37</f>
        <v>0.33333333333333331</v>
      </c>
      <c r="J44" s="68">
        <f t="shared" si="2"/>
        <v>0</v>
      </c>
    </row>
    <row r="45" spans="2:10" x14ac:dyDescent="0.2">
      <c r="G45" s="40" t="s">
        <v>29</v>
      </c>
      <c r="H45" s="19" t="s">
        <v>16</v>
      </c>
      <c r="I45" s="33">
        <v>0</v>
      </c>
      <c r="J45" s="34">
        <f t="shared" si="2"/>
        <v>0</v>
      </c>
    </row>
    <row r="46" spans="2:10" x14ac:dyDescent="0.2">
      <c r="G46" s="71" t="s">
        <v>29</v>
      </c>
      <c r="H46" s="58" t="s">
        <v>6</v>
      </c>
      <c r="I46" s="69">
        <f>1/6</f>
        <v>0.16666666666666666</v>
      </c>
      <c r="J46" s="68">
        <f t="shared" si="2"/>
        <v>0</v>
      </c>
    </row>
    <row r="47" spans="2:10" x14ac:dyDescent="0.2">
      <c r="G47" s="40" t="s">
        <v>29</v>
      </c>
      <c r="H47" s="19" t="s">
        <v>26</v>
      </c>
      <c r="I47" s="33">
        <f t="shared" ref="I47" si="3">I40</f>
        <v>0</v>
      </c>
      <c r="J47" s="34">
        <f t="shared" si="2"/>
        <v>0</v>
      </c>
    </row>
    <row r="48" spans="2:10" x14ac:dyDescent="0.2">
      <c r="G48" s="70" t="s">
        <v>29</v>
      </c>
      <c r="H48" s="66" t="str">
        <f>H41</f>
        <v>VCSH</v>
      </c>
      <c r="I48" s="65">
        <f>1-SUM(I42:I47)</f>
        <v>0.16666666666666674</v>
      </c>
      <c r="J48" s="64">
        <f t="shared" si="2"/>
        <v>0</v>
      </c>
    </row>
    <row r="49" spans="7:10" x14ac:dyDescent="0.2">
      <c r="G49" s="41" t="s">
        <v>18</v>
      </c>
      <c r="H49" s="29" t="s">
        <v>1</v>
      </c>
      <c r="I49" s="30">
        <f>I42</f>
        <v>0.33333333333333331</v>
      </c>
      <c r="J49" s="31">
        <f t="shared" si="2"/>
        <v>4.9999999999999996E-2</v>
      </c>
    </row>
    <row r="50" spans="7:10" x14ac:dyDescent="0.2">
      <c r="G50" s="42" t="s">
        <v>18</v>
      </c>
      <c r="H50" s="19" t="s">
        <v>17</v>
      </c>
      <c r="I50" s="33">
        <v>0</v>
      </c>
      <c r="J50" s="34">
        <f t="shared" si="2"/>
        <v>0</v>
      </c>
    </row>
    <row r="51" spans="7:10" x14ac:dyDescent="0.2">
      <c r="G51" s="42" t="s">
        <v>18</v>
      </c>
      <c r="H51" s="19" t="s">
        <v>15</v>
      </c>
      <c r="I51" s="33">
        <f t="shared" ref="I51:I54" si="4">I44</f>
        <v>0.33333333333333331</v>
      </c>
      <c r="J51" s="34">
        <f t="shared" si="2"/>
        <v>4.9999999999999996E-2</v>
      </c>
    </row>
    <row r="52" spans="7:10" x14ac:dyDescent="0.2">
      <c r="G52" s="42" t="s">
        <v>18</v>
      </c>
      <c r="H52" s="19" t="s">
        <v>16</v>
      </c>
      <c r="I52" s="33">
        <v>0</v>
      </c>
      <c r="J52" s="34">
        <f t="shared" si="2"/>
        <v>0</v>
      </c>
    </row>
    <row r="53" spans="7:10" x14ac:dyDescent="0.2">
      <c r="G53" s="42" t="s">
        <v>18</v>
      </c>
      <c r="H53" s="19" t="s">
        <v>6</v>
      </c>
      <c r="I53" s="33">
        <f>1/6</f>
        <v>0.16666666666666666</v>
      </c>
      <c r="J53" s="34">
        <f t="shared" si="2"/>
        <v>2.4999999999999998E-2</v>
      </c>
    </row>
    <row r="54" spans="7:10" x14ac:dyDescent="0.2">
      <c r="G54" s="42" t="s">
        <v>18</v>
      </c>
      <c r="H54" s="19" t="s">
        <v>26</v>
      </c>
      <c r="I54" s="33">
        <f t="shared" si="4"/>
        <v>0</v>
      </c>
      <c r="J54" s="34">
        <f t="shared" si="2"/>
        <v>0</v>
      </c>
    </row>
    <row r="55" spans="7:10" x14ac:dyDescent="0.2">
      <c r="G55" s="67" t="s">
        <v>18</v>
      </c>
      <c r="H55" s="66" t="str">
        <f>H41</f>
        <v>VCSH</v>
      </c>
      <c r="I55" s="65">
        <f>1-SUM(I49:I54)</f>
        <v>0.16666666666666674</v>
      </c>
      <c r="J55" s="64">
        <f t="shared" si="2"/>
        <v>2.5000000000000012E-2</v>
      </c>
    </row>
    <row r="56" spans="7:10" x14ac:dyDescent="0.2">
      <c r="G56" s="63" t="s">
        <v>31</v>
      </c>
      <c r="H56" s="58" t="s">
        <v>44</v>
      </c>
      <c r="I56" s="59">
        <v>1</v>
      </c>
      <c r="J56" s="59">
        <f t="shared" si="2"/>
        <v>0.15</v>
      </c>
    </row>
    <row r="57" spans="7:10" x14ac:dyDescent="0.2">
      <c r="G57" s="62" t="s">
        <v>32</v>
      </c>
      <c r="H57" s="58" t="s">
        <v>1</v>
      </c>
      <c r="I57" s="59">
        <v>1</v>
      </c>
      <c r="J57" s="59">
        <f t="shared" si="2"/>
        <v>0.2</v>
      </c>
    </row>
    <row r="58" spans="7:10" x14ac:dyDescent="0.2">
      <c r="G58" s="61" t="s">
        <v>33</v>
      </c>
      <c r="H58" s="58" t="s">
        <v>1</v>
      </c>
      <c r="I58" s="59">
        <v>1</v>
      </c>
      <c r="J58" s="59">
        <f t="shared" si="2"/>
        <v>0</v>
      </c>
    </row>
    <row r="59" spans="7:10" x14ac:dyDescent="0.2">
      <c r="G59" s="60" t="s">
        <v>34</v>
      </c>
      <c r="H59" s="58" t="s">
        <v>1</v>
      </c>
      <c r="I59" s="59">
        <v>1</v>
      </c>
      <c r="J59" s="59">
        <f t="shared" si="2"/>
        <v>0.3</v>
      </c>
    </row>
    <row r="60" spans="7:10" x14ac:dyDescent="0.2">
      <c r="G60" s="17" t="s">
        <v>46</v>
      </c>
      <c r="H60" s="19" t="s">
        <v>45</v>
      </c>
      <c r="I60" s="10">
        <v>1</v>
      </c>
      <c r="J60" s="10">
        <f>SUMIF($C$6:$C$14,$G60,$B$6:$B$14)*I60</f>
        <v>0.2</v>
      </c>
    </row>
  </sheetData>
  <mergeCells count="2">
    <mergeCell ref="B3:C3"/>
    <mergeCell ref="B19:E19"/>
  </mergeCells>
  <conditionalFormatting sqref="B15">
    <cfRule type="expression" dxfId="14" priority="2">
      <formula>B15&lt;&gt;1</formula>
    </cfRule>
  </conditionalFormatting>
  <conditionalFormatting sqref="C22:C37">
    <cfRule type="expression" dxfId="13" priority="3">
      <formula>D22&gt;0</formula>
    </cfRule>
  </conditionalFormatting>
  <conditionalFormatting sqref="G22:J60">
    <cfRule type="expression" dxfId="12" priority="1">
      <formula>$J22&gt;0</formula>
    </cfRule>
  </conditionalFormatting>
  <hyperlinks>
    <hyperlink ref="J1" r:id="rId1" xr:uid="{485AB5A3-AF4E-7546-8D50-B41017153394}"/>
  </hyperlinks>
  <pageMargins left="0.7" right="0.7" top="0.75" bottom="0.75" header="0.3" footer="0.3"/>
  <pageSetup scale="6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DEE0-D38D-AB4C-B292-9ADF596CC5B4}">
  <sheetPr>
    <pageSetUpPr fitToPage="1"/>
  </sheetPr>
  <dimension ref="B1:K60"/>
  <sheetViews>
    <sheetView workbookViewId="0"/>
  </sheetViews>
  <sheetFormatPr baseColWidth="10" defaultColWidth="10.83203125" defaultRowHeight="16" x14ac:dyDescent="0.2"/>
  <cols>
    <col min="1" max="1" width="5.6640625" style="19" customWidth="1"/>
    <col min="2" max="2" width="12.5" style="19" customWidth="1"/>
    <col min="3" max="3" width="10.83203125" style="19"/>
    <col min="4" max="4" width="12.5" style="19" bestFit="1" customWidth="1"/>
    <col min="5" max="5" width="13.33203125" style="19" customWidth="1"/>
    <col min="6" max="6" width="10.83203125" style="19"/>
    <col min="7" max="7" width="17.83203125" style="19" bestFit="1" customWidth="1"/>
    <col min="8" max="8" width="6" style="19" bestFit="1" customWidth="1"/>
    <col min="9" max="10" width="9.6640625" style="19" bestFit="1" customWidth="1"/>
    <col min="11" max="11" width="9.6640625" style="19" customWidth="1"/>
    <col min="12" max="12" width="8.6640625" style="19" customWidth="1"/>
    <col min="13" max="16384" width="10.83203125" style="19"/>
  </cols>
  <sheetData>
    <row r="1" spans="2:11" x14ac:dyDescent="0.2">
      <c r="J1" s="53" t="s">
        <v>39</v>
      </c>
    </row>
    <row r="2" spans="2:11" ht="24" x14ac:dyDescent="0.3">
      <c r="B2" s="4" t="s">
        <v>19</v>
      </c>
    </row>
    <row r="3" spans="2:11" ht="21" x14ac:dyDescent="0.25">
      <c r="B3" s="136">
        <v>45323</v>
      </c>
      <c r="C3" s="136"/>
    </row>
    <row r="5" spans="2:11" ht="19" x14ac:dyDescent="0.25">
      <c r="B5" s="28" t="s">
        <v>25</v>
      </c>
      <c r="C5" s="25"/>
      <c r="E5" s="17" t="s">
        <v>40</v>
      </c>
    </row>
    <row r="6" spans="2:11" x14ac:dyDescent="0.2">
      <c r="B6" s="44">
        <v>0</v>
      </c>
      <c r="C6" s="45" t="s">
        <v>0</v>
      </c>
      <c r="E6" s="20" t="s">
        <v>41</v>
      </c>
    </row>
    <row r="7" spans="2:11" x14ac:dyDescent="0.2">
      <c r="B7" s="44">
        <v>0</v>
      </c>
      <c r="C7" s="46" t="s">
        <v>28</v>
      </c>
      <c r="E7" s="20" t="s">
        <v>42</v>
      </c>
      <c r="K7" s="18"/>
    </row>
    <row r="8" spans="2:11" x14ac:dyDescent="0.2">
      <c r="B8" s="44">
        <v>0</v>
      </c>
      <c r="C8" s="47" t="s">
        <v>29</v>
      </c>
      <c r="E8" s="20" t="s">
        <v>38</v>
      </c>
      <c r="K8" s="17"/>
    </row>
    <row r="9" spans="2:11" x14ac:dyDescent="0.2">
      <c r="B9" s="44">
        <v>0.15</v>
      </c>
      <c r="C9" s="48" t="s">
        <v>18</v>
      </c>
      <c r="E9" s="20"/>
      <c r="K9" s="10"/>
    </row>
    <row r="10" spans="2:11" x14ac:dyDescent="0.2">
      <c r="B10" s="44">
        <v>0.15</v>
      </c>
      <c r="C10" s="21" t="s">
        <v>31</v>
      </c>
      <c r="E10" s="20"/>
      <c r="K10" s="10"/>
    </row>
    <row r="11" spans="2:11" x14ac:dyDescent="0.2">
      <c r="B11" s="44">
        <v>0.2</v>
      </c>
      <c r="C11" s="22" t="s">
        <v>32</v>
      </c>
      <c r="E11" s="20"/>
      <c r="K11" s="10"/>
    </row>
    <row r="12" spans="2:11" x14ac:dyDescent="0.2">
      <c r="B12" s="44">
        <v>0</v>
      </c>
      <c r="C12" s="23" t="s">
        <v>33</v>
      </c>
      <c r="E12" s="20"/>
      <c r="K12" s="10"/>
    </row>
    <row r="13" spans="2:11" x14ac:dyDescent="0.2">
      <c r="B13" s="44">
        <v>0.3</v>
      </c>
      <c r="C13" s="24" t="s">
        <v>34</v>
      </c>
      <c r="E13" s="20"/>
      <c r="K13" s="10"/>
    </row>
    <row r="14" spans="2:11" x14ac:dyDescent="0.2">
      <c r="B14" s="49">
        <v>0.2</v>
      </c>
      <c r="C14" s="50" t="s">
        <v>46</v>
      </c>
      <c r="E14" s="20"/>
      <c r="K14" s="10"/>
    </row>
    <row r="15" spans="2:11" x14ac:dyDescent="0.2">
      <c r="B15" s="51">
        <f>SUM(B6:B14)</f>
        <v>1</v>
      </c>
      <c r="C15" s="52"/>
      <c r="K15" s="10"/>
    </row>
    <row r="16" spans="2:11" x14ac:dyDescent="0.2">
      <c r="K16" s="10"/>
    </row>
    <row r="17" spans="2:11" x14ac:dyDescent="0.2">
      <c r="B17" s="12">
        <v>1000000</v>
      </c>
      <c r="C17" s="19" t="str">
        <f>": Amount allocated to DMS Strategies for the month of "&amp;TEXT(EOMONTH(B3,0),"MMMM YYYY")</f>
        <v>: Amount allocated to DMS Strategies for the month of February 2024</v>
      </c>
      <c r="K17" s="10"/>
    </row>
    <row r="18" spans="2:11" x14ac:dyDescent="0.2">
      <c r="K18" s="10"/>
    </row>
    <row r="19" spans="2:11" ht="21" x14ac:dyDescent="0.25">
      <c r="B19" s="137" t="str">
        <f>"Portfolio Holdings for "&amp;TEXT(EOMONTH(B3,0),"MMMM YYYY")</f>
        <v>Portfolio Holdings for February 2024</v>
      </c>
      <c r="C19" s="137"/>
      <c r="D19" s="137"/>
      <c r="E19" s="137"/>
      <c r="K19" s="10"/>
    </row>
    <row r="20" spans="2:11" ht="19" x14ac:dyDescent="0.25">
      <c r="B20" s="7"/>
      <c r="C20" s="25"/>
      <c r="D20" s="13" t="s">
        <v>20</v>
      </c>
      <c r="E20" s="13" t="s">
        <v>23</v>
      </c>
      <c r="G20" s="25"/>
      <c r="H20" s="25"/>
      <c r="I20" s="13" t="s">
        <v>36</v>
      </c>
      <c r="J20" s="13" t="s">
        <v>37</v>
      </c>
      <c r="K20" s="10"/>
    </row>
    <row r="21" spans="2:11" ht="20" thickBot="1" x14ac:dyDescent="0.3">
      <c r="B21" s="8" t="s">
        <v>21</v>
      </c>
      <c r="C21" s="9" t="s">
        <v>22</v>
      </c>
      <c r="D21" s="14" t="str">
        <f>"for "&amp;TEXT(EOMONTH($B$3,0),"MMMM")</f>
        <v>for February</v>
      </c>
      <c r="E21" s="14" t="str">
        <f>"for "&amp;TEXT(EOMONTH($B$3,0),"MMMM")</f>
        <v>for February</v>
      </c>
      <c r="G21" s="43" t="s">
        <v>27</v>
      </c>
      <c r="H21" s="43" t="s">
        <v>24</v>
      </c>
      <c r="I21" s="43" t="s">
        <v>35</v>
      </c>
      <c r="J21" s="43" t="s">
        <v>35</v>
      </c>
    </row>
    <row r="22" spans="2:11" x14ac:dyDescent="0.2">
      <c r="B22" s="5">
        <v>91.424999999999997</v>
      </c>
      <c r="C22" s="26" t="s">
        <v>13</v>
      </c>
      <c r="D22" s="1">
        <f t="shared" ref="D22:D36" si="0">ROUNDDOWN((SUMIF($H:$H,$C22,$J:$J)*$B$17)/B22,0)</f>
        <v>0</v>
      </c>
      <c r="E22" s="2">
        <f t="shared" ref="E22:E34" si="1">IF(D22="","",D22*B22)</f>
        <v>0</v>
      </c>
      <c r="G22" s="32" t="s">
        <v>0</v>
      </c>
      <c r="H22" s="19" t="s">
        <v>1</v>
      </c>
      <c r="I22" s="76">
        <v>0</v>
      </c>
      <c r="J22" s="34">
        <f t="shared" ref="J22:J59" si="2">SUMIF($C$6:$C$14,$G22,$B$6:$B$14)*I22</f>
        <v>0</v>
      </c>
    </row>
    <row r="23" spans="2:11" x14ac:dyDescent="0.2">
      <c r="B23" s="6">
        <v>26.64</v>
      </c>
      <c r="C23" s="27" t="s">
        <v>45</v>
      </c>
      <c r="D23" s="3">
        <f t="shared" si="0"/>
        <v>7507</v>
      </c>
      <c r="E23" s="11">
        <f t="shared" si="1"/>
        <v>199986.48</v>
      </c>
      <c r="G23" s="75" t="s">
        <v>0</v>
      </c>
      <c r="H23" s="58" t="s">
        <v>2</v>
      </c>
      <c r="I23" s="69">
        <f>1/3</f>
        <v>0.33333333333333331</v>
      </c>
      <c r="J23" s="68">
        <f t="shared" si="2"/>
        <v>0</v>
      </c>
    </row>
    <row r="24" spans="2:11" x14ac:dyDescent="0.2">
      <c r="B24" s="5">
        <v>421.88</v>
      </c>
      <c r="C24" s="26" t="s">
        <v>2</v>
      </c>
      <c r="D24" s="1">
        <f t="shared" si="0"/>
        <v>0</v>
      </c>
      <c r="E24" s="2">
        <f t="shared" si="1"/>
        <v>0</v>
      </c>
      <c r="G24" s="75" t="s">
        <v>0</v>
      </c>
      <c r="H24" s="58" t="s">
        <v>3</v>
      </c>
      <c r="I24" s="69">
        <f>1/3</f>
        <v>0.33333333333333331</v>
      </c>
      <c r="J24" s="68">
        <f t="shared" si="2"/>
        <v>0</v>
      </c>
    </row>
    <row r="25" spans="2:11" x14ac:dyDescent="0.2">
      <c r="B25" s="6">
        <v>64.319999999999993</v>
      </c>
      <c r="C25" s="27" t="s">
        <v>5</v>
      </c>
      <c r="D25" s="3">
        <f t="shared" si="0"/>
        <v>0</v>
      </c>
      <c r="E25" s="11">
        <f t="shared" si="1"/>
        <v>0</v>
      </c>
      <c r="G25" s="32" t="s">
        <v>0</v>
      </c>
      <c r="H25" s="19" t="s">
        <v>4</v>
      </c>
      <c r="I25" s="33">
        <v>0</v>
      </c>
      <c r="J25" s="34">
        <f t="shared" si="2"/>
        <v>0</v>
      </c>
    </row>
    <row r="26" spans="2:11" x14ac:dyDescent="0.2">
      <c r="B26" s="5">
        <v>13.32</v>
      </c>
      <c r="C26" s="26" t="s">
        <v>26</v>
      </c>
      <c r="D26" s="1">
        <f t="shared" si="0"/>
        <v>0</v>
      </c>
      <c r="E26" s="2">
        <f t="shared" si="1"/>
        <v>0</v>
      </c>
      <c r="G26" s="32" t="s">
        <v>0</v>
      </c>
      <c r="H26" s="19" t="s">
        <v>5</v>
      </c>
      <c r="I26" s="33">
        <v>0</v>
      </c>
      <c r="J26" s="34">
        <f t="shared" si="2"/>
        <v>0</v>
      </c>
    </row>
    <row r="27" spans="2:11" x14ac:dyDescent="0.2">
      <c r="B27" s="6">
        <v>57.5</v>
      </c>
      <c r="C27" s="27" t="s">
        <v>16</v>
      </c>
      <c r="D27" s="3">
        <f t="shared" si="0"/>
        <v>0</v>
      </c>
      <c r="E27" s="11">
        <f t="shared" si="1"/>
        <v>0</v>
      </c>
      <c r="G27" s="75" t="s">
        <v>0</v>
      </c>
      <c r="H27" s="58" t="s">
        <v>6</v>
      </c>
      <c r="I27" s="69">
        <f>1/3</f>
        <v>0.33333333333333331</v>
      </c>
      <c r="J27" s="68">
        <f t="shared" si="2"/>
        <v>0</v>
      </c>
    </row>
    <row r="28" spans="2:11" x14ac:dyDescent="0.2">
      <c r="B28" s="5">
        <v>19.649999999999999</v>
      </c>
      <c r="C28" s="26" t="s">
        <v>6</v>
      </c>
      <c r="D28" s="1">
        <f t="shared" si="0"/>
        <v>1272</v>
      </c>
      <c r="E28" s="2">
        <f t="shared" si="1"/>
        <v>24994.799999999999</v>
      </c>
      <c r="G28" s="32" t="s">
        <v>0</v>
      </c>
      <c r="H28" s="19" t="s">
        <v>26</v>
      </c>
      <c r="I28" s="33">
        <v>0</v>
      </c>
      <c r="J28" s="34">
        <f t="shared" si="2"/>
        <v>0</v>
      </c>
    </row>
    <row r="29" spans="2:11" x14ac:dyDescent="0.2">
      <c r="B29" s="6">
        <v>77.540000000000006</v>
      </c>
      <c r="C29" s="27" t="s">
        <v>43</v>
      </c>
      <c r="D29" s="3">
        <f t="shared" si="0"/>
        <v>0</v>
      </c>
      <c r="E29" s="11">
        <f t="shared" si="1"/>
        <v>0</v>
      </c>
      <c r="G29" s="32" t="s">
        <v>0</v>
      </c>
      <c r="H29" s="19" t="s">
        <v>7</v>
      </c>
      <c r="I29" s="33">
        <v>0</v>
      </c>
      <c r="J29" s="34">
        <f t="shared" si="2"/>
        <v>0</v>
      </c>
    </row>
    <row r="30" spans="2:11" x14ac:dyDescent="0.2">
      <c r="B30" s="74">
        <v>115.65</v>
      </c>
      <c r="C30" s="26" t="s">
        <v>15</v>
      </c>
      <c r="D30" s="1">
        <f t="shared" si="0"/>
        <v>432</v>
      </c>
      <c r="E30" s="2">
        <f t="shared" si="1"/>
        <v>49960.800000000003</v>
      </c>
      <c r="G30" s="32" t="s">
        <v>0</v>
      </c>
      <c r="H30" s="19" t="s">
        <v>8</v>
      </c>
      <c r="I30" s="33">
        <v>0</v>
      </c>
      <c r="J30" s="34">
        <f t="shared" si="2"/>
        <v>0</v>
      </c>
    </row>
    <row r="31" spans="2:11" x14ac:dyDescent="0.2">
      <c r="B31" s="6">
        <v>269.22000000000003</v>
      </c>
      <c r="C31" s="27" t="s">
        <v>1</v>
      </c>
      <c r="D31" s="3">
        <f t="shared" si="0"/>
        <v>2600</v>
      </c>
      <c r="E31" s="11">
        <f t="shared" si="1"/>
        <v>699972.00000000012</v>
      </c>
      <c r="G31" s="32" t="s">
        <v>0</v>
      </c>
      <c r="H31" s="19" t="s">
        <v>9</v>
      </c>
      <c r="I31" s="33">
        <v>0</v>
      </c>
      <c r="J31" s="34">
        <f t="shared" si="2"/>
        <v>0</v>
      </c>
    </row>
    <row r="32" spans="2:11" x14ac:dyDescent="0.2">
      <c r="B32" s="54">
        <v>68.38</v>
      </c>
      <c r="C32" s="55" t="s">
        <v>30</v>
      </c>
      <c r="D32" s="56">
        <f t="shared" si="0"/>
        <v>0</v>
      </c>
      <c r="E32" s="57">
        <f t="shared" si="1"/>
        <v>0</v>
      </c>
      <c r="G32" s="32" t="s">
        <v>0</v>
      </c>
      <c r="H32" s="19" t="s">
        <v>10</v>
      </c>
      <c r="I32" s="33">
        <v>0</v>
      </c>
      <c r="J32" s="34">
        <f t="shared" si="2"/>
        <v>0</v>
      </c>
    </row>
    <row r="33" spans="2:10" x14ac:dyDescent="0.2">
      <c r="B33" s="6">
        <v>58.73</v>
      </c>
      <c r="C33" s="27" t="s">
        <v>17</v>
      </c>
      <c r="D33" s="3">
        <f t="shared" si="0"/>
        <v>0</v>
      </c>
      <c r="E33" s="11">
        <f t="shared" si="1"/>
        <v>0</v>
      </c>
      <c r="G33" s="32" t="s">
        <v>0</v>
      </c>
      <c r="H33" s="19" t="s">
        <v>11</v>
      </c>
      <c r="I33" s="33">
        <v>0</v>
      </c>
      <c r="J33" s="34">
        <f t="shared" si="2"/>
        <v>0</v>
      </c>
    </row>
    <row r="34" spans="2:10" x14ac:dyDescent="0.2">
      <c r="B34" s="54">
        <v>58.39</v>
      </c>
      <c r="C34" s="55" t="s">
        <v>11</v>
      </c>
      <c r="D34" s="56">
        <f t="shared" si="0"/>
        <v>0</v>
      </c>
      <c r="E34" s="57">
        <f t="shared" si="1"/>
        <v>0</v>
      </c>
      <c r="G34" s="32" t="s">
        <v>0</v>
      </c>
      <c r="H34" s="19" t="s">
        <v>12</v>
      </c>
      <c r="I34" s="33">
        <v>0</v>
      </c>
      <c r="J34" s="34">
        <f t="shared" si="2"/>
        <v>0</v>
      </c>
    </row>
    <row r="35" spans="2:10" x14ac:dyDescent="0.2">
      <c r="B35" s="6">
        <v>59.52</v>
      </c>
      <c r="C35" s="27" t="s">
        <v>12</v>
      </c>
      <c r="D35" s="3">
        <f t="shared" si="0"/>
        <v>420</v>
      </c>
      <c r="E35" s="11">
        <f>IF(D35="","",D35*B35)</f>
        <v>24998.400000000001</v>
      </c>
      <c r="G35" s="35" t="s">
        <v>0</v>
      </c>
      <c r="H35" s="36" t="s">
        <v>13</v>
      </c>
      <c r="I35" s="37">
        <f>1-SUM(I22:I34)</f>
        <v>0</v>
      </c>
      <c r="J35" s="38">
        <f t="shared" si="2"/>
        <v>0</v>
      </c>
    </row>
    <row r="36" spans="2:10" x14ac:dyDescent="0.2">
      <c r="B36" s="54">
        <v>105.34</v>
      </c>
      <c r="C36" s="55" t="s">
        <v>44</v>
      </c>
      <c r="D36" s="56">
        <f t="shared" si="0"/>
        <v>0</v>
      </c>
      <c r="E36" s="57">
        <f>IF(D36="","",D36*B36)</f>
        <v>0</v>
      </c>
      <c r="G36" s="73" t="s">
        <v>28</v>
      </c>
      <c r="H36" s="58" t="s">
        <v>1</v>
      </c>
      <c r="I36" s="69">
        <f>2/6</f>
        <v>0.33333333333333331</v>
      </c>
      <c r="J36" s="68">
        <f t="shared" si="2"/>
        <v>0</v>
      </c>
    </row>
    <row r="37" spans="2:10" x14ac:dyDescent="0.2">
      <c r="D37" s="15" t="s">
        <v>14</v>
      </c>
      <c r="E37" s="16">
        <f>SUM(E22:E36)</f>
        <v>999912.4800000001</v>
      </c>
      <c r="G37" s="73" t="s">
        <v>28</v>
      </c>
      <c r="H37" s="58" t="s">
        <v>15</v>
      </c>
      <c r="I37" s="69">
        <f>2/6</f>
        <v>0.33333333333333331</v>
      </c>
      <c r="J37" s="68">
        <f t="shared" si="2"/>
        <v>0</v>
      </c>
    </row>
    <row r="38" spans="2:10" ht="14" customHeight="1" x14ac:dyDescent="0.2">
      <c r="G38" s="39" t="s">
        <v>28</v>
      </c>
      <c r="H38" s="19" t="s">
        <v>16</v>
      </c>
      <c r="I38" s="33">
        <v>0</v>
      </c>
      <c r="J38" s="34">
        <f t="shared" si="2"/>
        <v>0</v>
      </c>
    </row>
    <row r="39" spans="2:10" x14ac:dyDescent="0.2">
      <c r="G39" s="73" t="s">
        <v>28</v>
      </c>
      <c r="H39" s="58" t="s">
        <v>6</v>
      </c>
      <c r="I39" s="69">
        <f>1/6</f>
        <v>0.16666666666666666</v>
      </c>
      <c r="J39" s="68">
        <f t="shared" si="2"/>
        <v>0</v>
      </c>
    </row>
    <row r="40" spans="2:10" x14ac:dyDescent="0.2">
      <c r="G40" s="39" t="s">
        <v>28</v>
      </c>
      <c r="H40" s="19" t="s">
        <v>26</v>
      </c>
      <c r="I40" s="33">
        <v>0</v>
      </c>
      <c r="J40" s="34">
        <f t="shared" si="2"/>
        <v>0</v>
      </c>
    </row>
    <row r="41" spans="2:10" x14ac:dyDescent="0.2">
      <c r="G41" s="72" t="s">
        <v>28</v>
      </c>
      <c r="H41" s="66" t="s">
        <v>12</v>
      </c>
      <c r="I41" s="65">
        <f>1-SUM(I36:I40)</f>
        <v>0.16666666666666674</v>
      </c>
      <c r="J41" s="64">
        <f t="shared" si="2"/>
        <v>0</v>
      </c>
    </row>
    <row r="42" spans="2:10" x14ac:dyDescent="0.2">
      <c r="G42" s="71" t="s">
        <v>28</v>
      </c>
      <c r="H42" s="58" t="s">
        <v>1</v>
      </c>
      <c r="I42" s="69">
        <f>2/6</f>
        <v>0.33333333333333331</v>
      </c>
      <c r="J42" s="68">
        <f t="shared" si="2"/>
        <v>0</v>
      </c>
    </row>
    <row r="43" spans="2:10" x14ac:dyDescent="0.2">
      <c r="G43" s="40" t="s">
        <v>29</v>
      </c>
      <c r="H43" s="19" t="s">
        <v>30</v>
      </c>
      <c r="I43" s="33">
        <v>0</v>
      </c>
      <c r="J43" s="34">
        <f t="shared" si="2"/>
        <v>0</v>
      </c>
    </row>
    <row r="44" spans="2:10" x14ac:dyDescent="0.2">
      <c r="G44" s="71" t="s">
        <v>29</v>
      </c>
      <c r="H44" s="58" t="s">
        <v>15</v>
      </c>
      <c r="I44" s="69">
        <f>I37</f>
        <v>0.33333333333333331</v>
      </c>
      <c r="J44" s="68">
        <f t="shared" si="2"/>
        <v>0</v>
      </c>
    </row>
    <row r="45" spans="2:10" x14ac:dyDescent="0.2">
      <c r="G45" s="40" t="s">
        <v>29</v>
      </c>
      <c r="H45" s="19" t="s">
        <v>16</v>
      </c>
      <c r="I45" s="33">
        <v>0</v>
      </c>
      <c r="J45" s="34">
        <f t="shared" si="2"/>
        <v>0</v>
      </c>
    </row>
    <row r="46" spans="2:10" x14ac:dyDescent="0.2">
      <c r="G46" s="71" t="s">
        <v>29</v>
      </c>
      <c r="H46" s="58" t="s">
        <v>6</v>
      </c>
      <c r="I46" s="69">
        <f>1/6</f>
        <v>0.16666666666666666</v>
      </c>
      <c r="J46" s="68">
        <f t="shared" si="2"/>
        <v>0</v>
      </c>
    </row>
    <row r="47" spans="2:10" x14ac:dyDescent="0.2">
      <c r="G47" s="40" t="s">
        <v>29</v>
      </c>
      <c r="H47" s="19" t="s">
        <v>26</v>
      </c>
      <c r="I47" s="33">
        <f t="shared" ref="I47" si="3">I40</f>
        <v>0</v>
      </c>
      <c r="J47" s="34">
        <f t="shared" si="2"/>
        <v>0</v>
      </c>
    </row>
    <row r="48" spans="2:10" x14ac:dyDescent="0.2">
      <c r="G48" s="70" t="s">
        <v>29</v>
      </c>
      <c r="H48" s="66" t="str">
        <f>H41</f>
        <v>VGIT</v>
      </c>
      <c r="I48" s="65">
        <f>1-SUM(I42:I47)</f>
        <v>0.16666666666666674</v>
      </c>
      <c r="J48" s="64">
        <f t="shared" si="2"/>
        <v>0</v>
      </c>
    </row>
    <row r="49" spans="7:10" x14ac:dyDescent="0.2">
      <c r="G49" s="41" t="s">
        <v>18</v>
      </c>
      <c r="H49" s="29" t="s">
        <v>1</v>
      </c>
      <c r="I49" s="30">
        <f>I42</f>
        <v>0.33333333333333331</v>
      </c>
      <c r="J49" s="31">
        <f t="shared" si="2"/>
        <v>4.9999999999999996E-2</v>
      </c>
    </row>
    <row r="50" spans="7:10" x14ac:dyDescent="0.2">
      <c r="G50" s="42" t="s">
        <v>18</v>
      </c>
      <c r="H50" s="19" t="s">
        <v>17</v>
      </c>
      <c r="I50" s="33">
        <v>0</v>
      </c>
      <c r="J50" s="34">
        <f t="shared" si="2"/>
        <v>0</v>
      </c>
    </row>
    <row r="51" spans="7:10" x14ac:dyDescent="0.2">
      <c r="G51" s="42" t="s">
        <v>18</v>
      </c>
      <c r="H51" s="19" t="s">
        <v>15</v>
      </c>
      <c r="I51" s="33">
        <f t="shared" ref="I51:I54" si="4">I44</f>
        <v>0.33333333333333331</v>
      </c>
      <c r="J51" s="34">
        <f t="shared" si="2"/>
        <v>4.9999999999999996E-2</v>
      </c>
    </row>
    <row r="52" spans="7:10" x14ac:dyDescent="0.2">
      <c r="G52" s="42" t="s">
        <v>18</v>
      </c>
      <c r="H52" s="19" t="s">
        <v>16</v>
      </c>
      <c r="I52" s="33">
        <v>0</v>
      </c>
      <c r="J52" s="34">
        <f t="shared" si="2"/>
        <v>0</v>
      </c>
    </row>
    <row r="53" spans="7:10" x14ac:dyDescent="0.2">
      <c r="G53" s="42" t="s">
        <v>18</v>
      </c>
      <c r="H53" s="19" t="s">
        <v>6</v>
      </c>
      <c r="I53" s="33">
        <f>1/6</f>
        <v>0.16666666666666666</v>
      </c>
      <c r="J53" s="34">
        <f t="shared" si="2"/>
        <v>2.4999999999999998E-2</v>
      </c>
    </row>
    <row r="54" spans="7:10" x14ac:dyDescent="0.2">
      <c r="G54" s="42" t="s">
        <v>18</v>
      </c>
      <c r="H54" s="19" t="s">
        <v>26</v>
      </c>
      <c r="I54" s="33">
        <f t="shared" si="4"/>
        <v>0</v>
      </c>
      <c r="J54" s="34">
        <f t="shared" si="2"/>
        <v>0</v>
      </c>
    </row>
    <row r="55" spans="7:10" x14ac:dyDescent="0.2">
      <c r="G55" s="67" t="s">
        <v>18</v>
      </c>
      <c r="H55" s="66" t="str">
        <f>H41</f>
        <v>VGIT</v>
      </c>
      <c r="I55" s="65">
        <f>1-SUM(I49:I54)</f>
        <v>0.16666666666666674</v>
      </c>
      <c r="J55" s="64">
        <f t="shared" si="2"/>
        <v>2.5000000000000012E-2</v>
      </c>
    </row>
    <row r="56" spans="7:10" x14ac:dyDescent="0.2">
      <c r="G56" s="63" t="s">
        <v>31</v>
      </c>
      <c r="H56" s="58" t="s">
        <v>1</v>
      </c>
      <c r="I56" s="59">
        <v>1</v>
      </c>
      <c r="J56" s="59">
        <f t="shared" si="2"/>
        <v>0.15</v>
      </c>
    </row>
    <row r="57" spans="7:10" x14ac:dyDescent="0.2">
      <c r="G57" s="62" t="s">
        <v>32</v>
      </c>
      <c r="H57" s="58" t="s">
        <v>1</v>
      </c>
      <c r="I57" s="59">
        <v>1</v>
      </c>
      <c r="J57" s="59">
        <f t="shared" si="2"/>
        <v>0.2</v>
      </c>
    </row>
    <row r="58" spans="7:10" x14ac:dyDescent="0.2">
      <c r="G58" s="61" t="s">
        <v>33</v>
      </c>
      <c r="H58" s="58" t="s">
        <v>1</v>
      </c>
      <c r="I58" s="59">
        <v>1</v>
      </c>
      <c r="J58" s="59">
        <f t="shared" si="2"/>
        <v>0</v>
      </c>
    </row>
    <row r="59" spans="7:10" x14ac:dyDescent="0.2">
      <c r="G59" s="60" t="s">
        <v>34</v>
      </c>
      <c r="H59" s="58" t="s">
        <v>1</v>
      </c>
      <c r="I59" s="59">
        <v>1</v>
      </c>
      <c r="J59" s="59">
        <f t="shared" si="2"/>
        <v>0.3</v>
      </c>
    </row>
    <row r="60" spans="7:10" x14ac:dyDescent="0.2">
      <c r="G60" s="17" t="s">
        <v>46</v>
      </c>
      <c r="H60" s="19" t="s">
        <v>45</v>
      </c>
      <c r="I60" s="10">
        <v>1</v>
      </c>
      <c r="J60" s="10">
        <f>SUMIF($C$6:$C$14,$G60,$B$6:$B$14)*I60</f>
        <v>0.2</v>
      </c>
    </row>
  </sheetData>
  <mergeCells count="2">
    <mergeCell ref="B3:C3"/>
    <mergeCell ref="B19:E19"/>
  </mergeCells>
  <conditionalFormatting sqref="B15">
    <cfRule type="expression" dxfId="11" priority="2">
      <formula>B15&lt;&gt;1</formula>
    </cfRule>
  </conditionalFormatting>
  <conditionalFormatting sqref="C22:C37">
    <cfRule type="expression" dxfId="10" priority="3">
      <formula>D22&gt;0</formula>
    </cfRule>
  </conditionalFormatting>
  <conditionalFormatting sqref="G22:J60">
    <cfRule type="expression" dxfId="9" priority="1">
      <formula>$J22&gt;0</formula>
    </cfRule>
  </conditionalFormatting>
  <hyperlinks>
    <hyperlink ref="J1" r:id="rId1" xr:uid="{2ABFA4CE-E454-7A4A-BD74-8866799802D5}"/>
  </hyperlinks>
  <pageMargins left="0.7" right="0.7" top="0.75" bottom="0.75" header="0.3" footer="0.3"/>
  <pageSetup scale="6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9075-3646-B34B-AC22-271FC7B8A252}">
  <sheetPr>
    <pageSetUpPr fitToPage="1"/>
  </sheetPr>
  <dimension ref="B1:K60"/>
  <sheetViews>
    <sheetView workbookViewId="0"/>
  </sheetViews>
  <sheetFormatPr baseColWidth="10" defaultColWidth="10.83203125" defaultRowHeight="16" x14ac:dyDescent="0.2"/>
  <cols>
    <col min="1" max="1" width="5.6640625" style="19" customWidth="1"/>
    <col min="2" max="2" width="12.5" style="19" customWidth="1"/>
    <col min="3" max="3" width="10.83203125" style="19"/>
    <col min="4" max="4" width="12.5" style="19" bestFit="1" customWidth="1"/>
    <col min="5" max="5" width="13.33203125" style="19" customWidth="1"/>
    <col min="6" max="6" width="10.83203125" style="19"/>
    <col min="7" max="7" width="17.83203125" style="19" bestFit="1" customWidth="1"/>
    <col min="8" max="8" width="6" style="19" bestFit="1" customWidth="1"/>
    <col min="9" max="10" width="9.6640625" style="19" bestFit="1" customWidth="1"/>
    <col min="11" max="11" width="9.6640625" style="19" customWidth="1"/>
    <col min="12" max="12" width="8.6640625" style="19" customWidth="1"/>
    <col min="13" max="16384" width="10.83203125" style="19"/>
  </cols>
  <sheetData>
    <row r="1" spans="2:11" x14ac:dyDescent="0.2">
      <c r="J1" s="53" t="s">
        <v>39</v>
      </c>
    </row>
    <row r="2" spans="2:11" ht="24" x14ac:dyDescent="0.3">
      <c r="B2" s="4" t="s">
        <v>19</v>
      </c>
    </row>
    <row r="3" spans="2:11" ht="21" x14ac:dyDescent="0.25">
      <c r="B3" s="136">
        <v>45292</v>
      </c>
      <c r="C3" s="136"/>
    </row>
    <row r="5" spans="2:11" ht="19" x14ac:dyDescent="0.25">
      <c r="B5" s="28" t="s">
        <v>25</v>
      </c>
      <c r="C5" s="25"/>
      <c r="E5" s="17" t="s">
        <v>40</v>
      </c>
    </row>
    <row r="6" spans="2:11" x14ac:dyDescent="0.2">
      <c r="B6" s="44">
        <v>0</v>
      </c>
      <c r="C6" s="45" t="s">
        <v>0</v>
      </c>
      <c r="E6" s="20" t="s">
        <v>41</v>
      </c>
    </row>
    <row r="7" spans="2:11" x14ac:dyDescent="0.2">
      <c r="B7" s="44">
        <v>0</v>
      </c>
      <c r="C7" s="46" t="s">
        <v>28</v>
      </c>
      <c r="E7" s="20" t="s">
        <v>42</v>
      </c>
      <c r="K7" s="18"/>
    </row>
    <row r="8" spans="2:11" x14ac:dyDescent="0.2">
      <c r="B8" s="44">
        <v>0</v>
      </c>
      <c r="C8" s="47" t="s">
        <v>29</v>
      </c>
      <c r="E8" s="20" t="s">
        <v>38</v>
      </c>
      <c r="K8" s="17"/>
    </row>
    <row r="9" spans="2:11" x14ac:dyDescent="0.2">
      <c r="B9" s="44">
        <v>0.15</v>
      </c>
      <c r="C9" s="48" t="s">
        <v>18</v>
      </c>
      <c r="E9" s="20"/>
      <c r="K9" s="10"/>
    </row>
    <row r="10" spans="2:11" x14ac:dyDescent="0.2">
      <c r="B10" s="44">
        <v>0.15</v>
      </c>
      <c r="C10" s="21" t="s">
        <v>31</v>
      </c>
      <c r="E10" s="20"/>
      <c r="K10" s="10"/>
    </row>
    <row r="11" spans="2:11" x14ac:dyDescent="0.2">
      <c r="B11" s="44">
        <v>0.2</v>
      </c>
      <c r="C11" s="22" t="s">
        <v>32</v>
      </c>
      <c r="E11" s="20"/>
      <c r="K11" s="10"/>
    </row>
    <row r="12" spans="2:11" x14ac:dyDescent="0.2">
      <c r="B12" s="44">
        <v>0</v>
      </c>
      <c r="C12" s="23" t="s">
        <v>33</v>
      </c>
      <c r="E12" s="20"/>
      <c r="K12" s="10"/>
    </row>
    <row r="13" spans="2:11" x14ac:dyDescent="0.2">
      <c r="B13" s="44">
        <v>0.3</v>
      </c>
      <c r="C13" s="24" t="s">
        <v>34</v>
      </c>
      <c r="E13" s="20"/>
      <c r="K13" s="10"/>
    </row>
    <row r="14" spans="2:11" x14ac:dyDescent="0.2">
      <c r="B14" s="49">
        <v>0.2</v>
      </c>
      <c r="C14" s="50" t="s">
        <v>46</v>
      </c>
      <c r="E14" s="20"/>
      <c r="K14" s="10"/>
    </row>
    <row r="15" spans="2:11" x14ac:dyDescent="0.2">
      <c r="B15" s="51">
        <f>SUM(B6:B14)</f>
        <v>1</v>
      </c>
      <c r="C15" s="52"/>
      <c r="K15" s="10"/>
    </row>
    <row r="16" spans="2:11" x14ac:dyDescent="0.2">
      <c r="K16" s="10"/>
    </row>
    <row r="17" spans="2:11" x14ac:dyDescent="0.2">
      <c r="B17" s="12">
        <v>1000000</v>
      </c>
      <c r="C17" s="19" t="str">
        <f>": Amount allocated to DMS Strategies for the month of "&amp;TEXT(EOMONTH(B3,0),"MMMM YYYY")</f>
        <v>: Amount allocated to DMS Strategies for the month of January 2024</v>
      </c>
      <c r="K17" s="10"/>
    </row>
    <row r="18" spans="2:11" x14ac:dyDescent="0.2">
      <c r="K18" s="10"/>
    </row>
    <row r="19" spans="2:11" ht="21" x14ac:dyDescent="0.25">
      <c r="B19" s="137" t="str">
        <f>"Portfolio Holdings for "&amp;TEXT(EOMONTH(B3,0),"MMMM YYYY")</f>
        <v>Portfolio Holdings for January 2024</v>
      </c>
      <c r="C19" s="137"/>
      <c r="D19" s="137"/>
      <c r="E19" s="137"/>
      <c r="K19" s="10"/>
    </row>
    <row r="20" spans="2:11" ht="19" x14ac:dyDescent="0.25">
      <c r="B20" s="7"/>
      <c r="C20" s="25"/>
      <c r="D20" s="13" t="s">
        <v>20</v>
      </c>
      <c r="E20" s="13" t="s">
        <v>23</v>
      </c>
      <c r="G20" s="25"/>
      <c r="H20" s="25"/>
      <c r="I20" s="13" t="s">
        <v>36</v>
      </c>
      <c r="J20" s="13" t="s">
        <v>37</v>
      </c>
      <c r="K20" s="10"/>
    </row>
    <row r="21" spans="2:11" ht="20" thickBot="1" x14ac:dyDescent="0.3">
      <c r="B21" s="8" t="s">
        <v>21</v>
      </c>
      <c r="C21" s="9" t="s">
        <v>22</v>
      </c>
      <c r="D21" s="14" t="str">
        <f>"for "&amp;TEXT(EOMONTH($B$3,0),"MMMM")</f>
        <v>for January</v>
      </c>
      <c r="E21" s="14" t="str">
        <f>"for "&amp;TEXT(EOMONTH($B$3,0),"MMMM")</f>
        <v>for January</v>
      </c>
      <c r="G21" s="43" t="s">
        <v>27</v>
      </c>
      <c r="H21" s="43" t="s">
        <v>24</v>
      </c>
      <c r="I21" s="43" t="s">
        <v>35</v>
      </c>
      <c r="J21" s="43" t="s">
        <v>35</v>
      </c>
    </row>
    <row r="22" spans="2:11" x14ac:dyDescent="0.2">
      <c r="B22" s="5">
        <v>91.39</v>
      </c>
      <c r="C22" s="26" t="s">
        <v>13</v>
      </c>
      <c r="D22" s="1">
        <f t="shared" ref="D22:D36" si="0">ROUNDDOWN((SUMIF($H:$H,$C22,$J:$J)*$B$17)/B22,0)</f>
        <v>0</v>
      </c>
      <c r="E22" s="2">
        <f t="shared" ref="E22:E34" si="1">IF(D22="","",D22*B22)</f>
        <v>0</v>
      </c>
      <c r="G22" s="32" t="s">
        <v>0</v>
      </c>
      <c r="H22" s="19" t="s">
        <v>1</v>
      </c>
      <c r="I22" s="76">
        <v>0</v>
      </c>
      <c r="J22" s="34">
        <f t="shared" ref="J22:J59" si="2">SUMIF($C$6:$C$14,$G22,$B$6:$B$14)*I22</f>
        <v>0</v>
      </c>
    </row>
    <row r="23" spans="2:11" x14ac:dyDescent="0.2">
      <c r="B23" s="6">
        <v>25.76</v>
      </c>
      <c r="C23" s="27" t="s">
        <v>45</v>
      </c>
      <c r="D23" s="3">
        <f t="shared" si="0"/>
        <v>7763</v>
      </c>
      <c r="E23" s="11">
        <f t="shared" si="1"/>
        <v>199974.88</v>
      </c>
      <c r="G23" s="75" t="s">
        <v>0</v>
      </c>
      <c r="H23" s="58" t="s">
        <v>2</v>
      </c>
      <c r="I23" s="69">
        <f>1/3</f>
        <v>0.33333333333333331</v>
      </c>
      <c r="J23" s="68">
        <f t="shared" si="2"/>
        <v>0</v>
      </c>
    </row>
    <row r="24" spans="2:11" x14ac:dyDescent="0.2">
      <c r="B24" s="5">
        <v>409.52</v>
      </c>
      <c r="C24" s="26" t="s">
        <v>2</v>
      </c>
      <c r="D24" s="1">
        <f t="shared" si="0"/>
        <v>0</v>
      </c>
      <c r="E24" s="2">
        <f t="shared" si="1"/>
        <v>0</v>
      </c>
      <c r="G24" s="75" t="s">
        <v>0</v>
      </c>
      <c r="H24" s="58" t="s">
        <v>3</v>
      </c>
      <c r="I24" s="69">
        <f>1/3</f>
        <v>0.33333333333333331</v>
      </c>
      <c r="J24" s="68">
        <f t="shared" si="2"/>
        <v>0</v>
      </c>
    </row>
    <row r="25" spans="2:11" x14ac:dyDescent="0.2">
      <c r="B25" s="6">
        <v>64.48</v>
      </c>
      <c r="C25" s="27" t="s">
        <v>5</v>
      </c>
      <c r="D25" s="3">
        <f t="shared" si="0"/>
        <v>0</v>
      </c>
      <c r="E25" s="11">
        <f t="shared" si="1"/>
        <v>0</v>
      </c>
      <c r="G25" s="32" t="s">
        <v>0</v>
      </c>
      <c r="H25" s="19" t="s">
        <v>4</v>
      </c>
      <c r="I25" s="33">
        <v>0</v>
      </c>
      <c r="J25" s="34">
        <f t="shared" si="2"/>
        <v>0</v>
      </c>
    </row>
    <row r="26" spans="2:11" x14ac:dyDescent="0.2">
      <c r="B26" s="5">
        <v>13.3</v>
      </c>
      <c r="C26" s="26" t="s">
        <v>26</v>
      </c>
      <c r="D26" s="1">
        <f t="shared" si="0"/>
        <v>0</v>
      </c>
      <c r="E26" s="2">
        <f t="shared" si="1"/>
        <v>0</v>
      </c>
      <c r="G26" s="32" t="s">
        <v>0</v>
      </c>
      <c r="H26" s="19" t="s">
        <v>5</v>
      </c>
      <c r="I26" s="33">
        <v>0</v>
      </c>
      <c r="J26" s="34">
        <f t="shared" si="2"/>
        <v>0</v>
      </c>
    </row>
    <row r="27" spans="2:11" x14ac:dyDescent="0.2">
      <c r="B27" s="6">
        <v>57.96</v>
      </c>
      <c r="C27" s="27" t="s">
        <v>16</v>
      </c>
      <c r="D27" s="3">
        <f t="shared" si="0"/>
        <v>0</v>
      </c>
      <c r="E27" s="11">
        <f t="shared" si="1"/>
        <v>0</v>
      </c>
      <c r="G27" s="75" t="s">
        <v>0</v>
      </c>
      <c r="H27" s="58" t="s">
        <v>6</v>
      </c>
      <c r="I27" s="69">
        <f>1/3</f>
        <v>0.33333333333333331</v>
      </c>
      <c r="J27" s="68">
        <f t="shared" si="2"/>
        <v>0</v>
      </c>
    </row>
    <row r="28" spans="2:11" x14ac:dyDescent="0.2">
      <c r="B28" s="5">
        <v>19.739999999999998</v>
      </c>
      <c r="C28" s="26" t="s">
        <v>6</v>
      </c>
      <c r="D28" s="1">
        <f t="shared" si="0"/>
        <v>1266</v>
      </c>
      <c r="E28" s="2">
        <f t="shared" si="1"/>
        <v>24990.839999999997</v>
      </c>
      <c r="G28" s="32" t="s">
        <v>0</v>
      </c>
      <c r="H28" s="19" t="s">
        <v>26</v>
      </c>
      <c r="I28" s="33">
        <v>0</v>
      </c>
      <c r="J28" s="34">
        <f t="shared" si="2"/>
        <v>0</v>
      </c>
    </row>
    <row r="29" spans="2:11" x14ac:dyDescent="0.2">
      <c r="B29" s="6">
        <v>77.37</v>
      </c>
      <c r="C29" s="27" t="s">
        <v>43</v>
      </c>
      <c r="D29" s="3">
        <f t="shared" si="0"/>
        <v>0</v>
      </c>
      <c r="E29" s="11">
        <f t="shared" si="1"/>
        <v>0</v>
      </c>
      <c r="G29" s="32" t="s">
        <v>0</v>
      </c>
      <c r="H29" s="19" t="s">
        <v>7</v>
      </c>
      <c r="I29" s="33">
        <v>0</v>
      </c>
      <c r="J29" s="34">
        <f t="shared" si="2"/>
        <v>0</v>
      </c>
    </row>
    <row r="30" spans="2:11" x14ac:dyDescent="0.2">
      <c r="B30" s="74">
        <v>116.29</v>
      </c>
      <c r="C30" s="26" t="s">
        <v>15</v>
      </c>
      <c r="D30" s="1">
        <f t="shared" si="0"/>
        <v>429</v>
      </c>
      <c r="E30" s="2">
        <f t="shared" si="1"/>
        <v>49888.41</v>
      </c>
      <c r="G30" s="32" t="s">
        <v>0</v>
      </c>
      <c r="H30" s="19" t="s">
        <v>8</v>
      </c>
      <c r="I30" s="33">
        <v>0</v>
      </c>
      <c r="J30" s="34">
        <f t="shared" si="2"/>
        <v>0</v>
      </c>
    </row>
    <row r="31" spans="2:11" x14ac:dyDescent="0.2">
      <c r="B31" s="6">
        <v>262.27999999999997</v>
      </c>
      <c r="C31" s="27" t="s">
        <v>1</v>
      </c>
      <c r="D31" s="3">
        <f t="shared" si="0"/>
        <v>2096</v>
      </c>
      <c r="E31" s="11">
        <f t="shared" si="1"/>
        <v>549738.87999999989</v>
      </c>
      <c r="G31" s="32" t="s">
        <v>0</v>
      </c>
      <c r="H31" s="19" t="s">
        <v>9</v>
      </c>
      <c r="I31" s="33">
        <v>0</v>
      </c>
      <c r="J31" s="34">
        <f t="shared" si="2"/>
        <v>0</v>
      </c>
    </row>
    <row r="32" spans="2:11" x14ac:dyDescent="0.2">
      <c r="B32" s="54">
        <v>65.069999999999993</v>
      </c>
      <c r="C32" s="55" t="s">
        <v>30</v>
      </c>
      <c r="D32" s="56">
        <f t="shared" si="0"/>
        <v>0</v>
      </c>
      <c r="E32" s="57">
        <f t="shared" si="1"/>
        <v>0</v>
      </c>
      <c r="G32" s="32" t="s">
        <v>0</v>
      </c>
      <c r="H32" s="19" t="s">
        <v>10</v>
      </c>
      <c r="I32" s="33">
        <v>0</v>
      </c>
      <c r="J32" s="34">
        <f t="shared" si="2"/>
        <v>0</v>
      </c>
    </row>
    <row r="33" spans="2:10" x14ac:dyDescent="0.2">
      <c r="B33" s="6">
        <v>54.75</v>
      </c>
      <c r="C33" s="27" t="s">
        <v>17</v>
      </c>
      <c r="D33" s="3">
        <f t="shared" si="0"/>
        <v>0</v>
      </c>
      <c r="E33" s="11">
        <f t="shared" si="1"/>
        <v>0</v>
      </c>
      <c r="G33" s="32" t="s">
        <v>0</v>
      </c>
      <c r="H33" s="19" t="s">
        <v>11</v>
      </c>
      <c r="I33" s="33">
        <v>0</v>
      </c>
      <c r="J33" s="34">
        <f t="shared" si="2"/>
        <v>0</v>
      </c>
    </row>
    <row r="34" spans="2:10" x14ac:dyDescent="0.2">
      <c r="B34" s="54">
        <v>58.33</v>
      </c>
      <c r="C34" s="55" t="s">
        <v>11</v>
      </c>
      <c r="D34" s="56">
        <f t="shared" si="0"/>
        <v>0</v>
      </c>
      <c r="E34" s="57">
        <f t="shared" si="1"/>
        <v>0</v>
      </c>
      <c r="G34" s="32" t="s">
        <v>0</v>
      </c>
      <c r="H34" s="19" t="s">
        <v>12</v>
      </c>
      <c r="I34" s="33">
        <v>0</v>
      </c>
      <c r="J34" s="34">
        <f t="shared" si="2"/>
        <v>0</v>
      </c>
    </row>
    <row r="35" spans="2:10" x14ac:dyDescent="0.2">
      <c r="B35" s="6">
        <v>59.32</v>
      </c>
      <c r="C35" s="27" t="s">
        <v>12</v>
      </c>
      <c r="D35" s="3">
        <f t="shared" si="0"/>
        <v>421</v>
      </c>
      <c r="E35" s="11">
        <f>IF(D35="","",D35*B35)</f>
        <v>24973.72</v>
      </c>
      <c r="G35" s="35" t="s">
        <v>0</v>
      </c>
      <c r="H35" s="36" t="s">
        <v>13</v>
      </c>
      <c r="I35" s="37">
        <f>1-SUM(I22:I34)</f>
        <v>0</v>
      </c>
      <c r="J35" s="38">
        <f t="shared" si="2"/>
        <v>0</v>
      </c>
    </row>
    <row r="36" spans="2:10" x14ac:dyDescent="0.2">
      <c r="B36" s="54">
        <v>104.46</v>
      </c>
      <c r="C36" s="55" t="s">
        <v>44</v>
      </c>
      <c r="D36" s="56">
        <f t="shared" si="0"/>
        <v>1435</v>
      </c>
      <c r="E36" s="57">
        <f>IF(D36="","",D36*B36)</f>
        <v>149900.09999999998</v>
      </c>
      <c r="G36" s="73" t="s">
        <v>28</v>
      </c>
      <c r="H36" s="58" t="s">
        <v>1</v>
      </c>
      <c r="I36" s="69">
        <f>2/6</f>
        <v>0.33333333333333331</v>
      </c>
      <c r="J36" s="68">
        <f t="shared" si="2"/>
        <v>0</v>
      </c>
    </row>
    <row r="37" spans="2:10" x14ac:dyDescent="0.2">
      <c r="D37" s="15" t="s">
        <v>14</v>
      </c>
      <c r="E37" s="16">
        <f>SUM(E22:E36)</f>
        <v>999466.82999999984</v>
      </c>
      <c r="G37" s="73" t="s">
        <v>28</v>
      </c>
      <c r="H37" s="58" t="s">
        <v>15</v>
      </c>
      <c r="I37" s="69">
        <f>2/6</f>
        <v>0.33333333333333331</v>
      </c>
      <c r="J37" s="68">
        <f t="shared" si="2"/>
        <v>0</v>
      </c>
    </row>
    <row r="38" spans="2:10" ht="14" customHeight="1" x14ac:dyDescent="0.2">
      <c r="G38" s="39" t="s">
        <v>28</v>
      </c>
      <c r="H38" s="19" t="s">
        <v>16</v>
      </c>
      <c r="I38" s="33">
        <v>0</v>
      </c>
      <c r="J38" s="34">
        <f t="shared" si="2"/>
        <v>0</v>
      </c>
    </row>
    <row r="39" spans="2:10" x14ac:dyDescent="0.2">
      <c r="G39" s="73" t="s">
        <v>28</v>
      </c>
      <c r="H39" s="58" t="s">
        <v>6</v>
      </c>
      <c r="I39" s="69">
        <f>1/6</f>
        <v>0.16666666666666666</v>
      </c>
      <c r="J39" s="68">
        <f t="shared" si="2"/>
        <v>0</v>
      </c>
    </row>
    <row r="40" spans="2:10" x14ac:dyDescent="0.2">
      <c r="G40" s="39" t="s">
        <v>28</v>
      </c>
      <c r="H40" s="19" t="s">
        <v>26</v>
      </c>
      <c r="I40" s="33">
        <v>0</v>
      </c>
      <c r="J40" s="34">
        <f t="shared" si="2"/>
        <v>0</v>
      </c>
    </row>
    <row r="41" spans="2:10" x14ac:dyDescent="0.2">
      <c r="G41" s="72" t="s">
        <v>28</v>
      </c>
      <c r="H41" s="66" t="s">
        <v>12</v>
      </c>
      <c r="I41" s="65">
        <f>1-SUM(I36:I40)</f>
        <v>0.16666666666666674</v>
      </c>
      <c r="J41" s="64">
        <f t="shared" si="2"/>
        <v>0</v>
      </c>
    </row>
    <row r="42" spans="2:10" x14ac:dyDescent="0.2">
      <c r="G42" s="71" t="s">
        <v>28</v>
      </c>
      <c r="H42" s="58" t="s">
        <v>1</v>
      </c>
      <c r="I42" s="69">
        <f>2/6</f>
        <v>0.33333333333333331</v>
      </c>
      <c r="J42" s="68">
        <f t="shared" si="2"/>
        <v>0</v>
      </c>
    </row>
    <row r="43" spans="2:10" x14ac:dyDescent="0.2">
      <c r="G43" s="40" t="s">
        <v>29</v>
      </c>
      <c r="H43" s="19" t="s">
        <v>30</v>
      </c>
      <c r="I43" s="33">
        <v>0</v>
      </c>
      <c r="J43" s="34">
        <f t="shared" si="2"/>
        <v>0</v>
      </c>
    </row>
    <row r="44" spans="2:10" x14ac:dyDescent="0.2">
      <c r="G44" s="71" t="s">
        <v>29</v>
      </c>
      <c r="H44" s="58" t="s">
        <v>15</v>
      </c>
      <c r="I44" s="69">
        <f>I37</f>
        <v>0.33333333333333331</v>
      </c>
      <c r="J44" s="68">
        <f t="shared" si="2"/>
        <v>0</v>
      </c>
    </row>
    <row r="45" spans="2:10" x14ac:dyDescent="0.2">
      <c r="G45" s="40" t="s">
        <v>29</v>
      </c>
      <c r="H45" s="19" t="s">
        <v>16</v>
      </c>
      <c r="I45" s="33">
        <v>0</v>
      </c>
      <c r="J45" s="34">
        <f t="shared" si="2"/>
        <v>0</v>
      </c>
    </row>
    <row r="46" spans="2:10" x14ac:dyDescent="0.2">
      <c r="G46" s="71" t="s">
        <v>29</v>
      </c>
      <c r="H46" s="58" t="s">
        <v>6</v>
      </c>
      <c r="I46" s="69">
        <f>1/6</f>
        <v>0.16666666666666666</v>
      </c>
      <c r="J46" s="68">
        <f t="shared" si="2"/>
        <v>0</v>
      </c>
    </row>
    <row r="47" spans="2:10" x14ac:dyDescent="0.2">
      <c r="G47" s="40" t="s">
        <v>29</v>
      </c>
      <c r="H47" s="19" t="s">
        <v>26</v>
      </c>
      <c r="I47" s="33">
        <f t="shared" ref="I47" si="3">I40</f>
        <v>0</v>
      </c>
      <c r="J47" s="34">
        <f t="shared" si="2"/>
        <v>0</v>
      </c>
    </row>
    <row r="48" spans="2:10" x14ac:dyDescent="0.2">
      <c r="G48" s="70" t="s">
        <v>29</v>
      </c>
      <c r="H48" s="66" t="str">
        <f>H41</f>
        <v>VGIT</v>
      </c>
      <c r="I48" s="65">
        <f>1-SUM(I42:I47)</f>
        <v>0.16666666666666674</v>
      </c>
      <c r="J48" s="64">
        <f t="shared" si="2"/>
        <v>0</v>
      </c>
    </row>
    <row r="49" spans="7:10" x14ac:dyDescent="0.2">
      <c r="G49" s="41" t="s">
        <v>18</v>
      </c>
      <c r="H49" s="29" t="s">
        <v>1</v>
      </c>
      <c r="I49" s="30">
        <f>I42</f>
        <v>0.33333333333333331</v>
      </c>
      <c r="J49" s="31">
        <f t="shared" si="2"/>
        <v>4.9999999999999996E-2</v>
      </c>
    </row>
    <row r="50" spans="7:10" x14ac:dyDescent="0.2">
      <c r="G50" s="42" t="s">
        <v>18</v>
      </c>
      <c r="H50" s="19" t="s">
        <v>17</v>
      </c>
      <c r="I50" s="33">
        <v>0</v>
      </c>
      <c r="J50" s="34">
        <f t="shared" si="2"/>
        <v>0</v>
      </c>
    </row>
    <row r="51" spans="7:10" x14ac:dyDescent="0.2">
      <c r="G51" s="42" t="s">
        <v>18</v>
      </c>
      <c r="H51" s="19" t="s">
        <v>15</v>
      </c>
      <c r="I51" s="33">
        <f t="shared" ref="I51:I54" si="4">I44</f>
        <v>0.33333333333333331</v>
      </c>
      <c r="J51" s="34">
        <f t="shared" si="2"/>
        <v>4.9999999999999996E-2</v>
      </c>
    </row>
    <row r="52" spans="7:10" x14ac:dyDescent="0.2">
      <c r="G52" s="42" t="s">
        <v>18</v>
      </c>
      <c r="H52" s="19" t="s">
        <v>16</v>
      </c>
      <c r="I52" s="33">
        <v>0</v>
      </c>
      <c r="J52" s="34">
        <f t="shared" si="2"/>
        <v>0</v>
      </c>
    </row>
    <row r="53" spans="7:10" x14ac:dyDescent="0.2">
      <c r="G53" s="42" t="s">
        <v>18</v>
      </c>
      <c r="H53" s="19" t="s">
        <v>6</v>
      </c>
      <c r="I53" s="33">
        <f>1/6</f>
        <v>0.16666666666666666</v>
      </c>
      <c r="J53" s="34">
        <f t="shared" si="2"/>
        <v>2.4999999999999998E-2</v>
      </c>
    </row>
    <row r="54" spans="7:10" x14ac:dyDescent="0.2">
      <c r="G54" s="42" t="s">
        <v>18</v>
      </c>
      <c r="H54" s="19" t="s">
        <v>26</v>
      </c>
      <c r="I54" s="33">
        <f t="shared" si="4"/>
        <v>0</v>
      </c>
      <c r="J54" s="34">
        <f t="shared" si="2"/>
        <v>0</v>
      </c>
    </row>
    <row r="55" spans="7:10" x14ac:dyDescent="0.2">
      <c r="G55" s="67" t="s">
        <v>18</v>
      </c>
      <c r="H55" s="66" t="str">
        <f>H41</f>
        <v>VGIT</v>
      </c>
      <c r="I55" s="65">
        <f>1-SUM(I49:I54)</f>
        <v>0.16666666666666674</v>
      </c>
      <c r="J55" s="64">
        <f t="shared" si="2"/>
        <v>2.5000000000000012E-2</v>
      </c>
    </row>
    <row r="56" spans="7:10" x14ac:dyDescent="0.2">
      <c r="G56" s="63" t="s">
        <v>31</v>
      </c>
      <c r="H56" s="58" t="s">
        <v>44</v>
      </c>
      <c r="I56" s="59">
        <v>1</v>
      </c>
      <c r="J56" s="59">
        <f t="shared" si="2"/>
        <v>0.15</v>
      </c>
    </row>
    <row r="57" spans="7:10" x14ac:dyDescent="0.2">
      <c r="G57" s="62" t="s">
        <v>32</v>
      </c>
      <c r="H57" s="58" t="s">
        <v>1</v>
      </c>
      <c r="I57" s="59">
        <v>1</v>
      </c>
      <c r="J57" s="59">
        <f t="shared" si="2"/>
        <v>0.2</v>
      </c>
    </row>
    <row r="58" spans="7:10" x14ac:dyDescent="0.2">
      <c r="G58" s="61" t="s">
        <v>33</v>
      </c>
      <c r="H58" s="58" t="s">
        <v>1</v>
      </c>
      <c r="I58" s="59">
        <v>1</v>
      </c>
      <c r="J58" s="59">
        <f t="shared" si="2"/>
        <v>0</v>
      </c>
    </row>
    <row r="59" spans="7:10" x14ac:dyDescent="0.2">
      <c r="G59" s="60" t="s">
        <v>34</v>
      </c>
      <c r="H59" s="58" t="s">
        <v>1</v>
      </c>
      <c r="I59" s="59">
        <v>1</v>
      </c>
      <c r="J59" s="59">
        <f t="shared" si="2"/>
        <v>0.3</v>
      </c>
    </row>
    <row r="60" spans="7:10" x14ac:dyDescent="0.2">
      <c r="G60" s="17" t="s">
        <v>46</v>
      </c>
      <c r="H60" s="19" t="s">
        <v>45</v>
      </c>
      <c r="I60" s="10">
        <v>1</v>
      </c>
      <c r="J60" s="10">
        <f>SUMIF($C$6:$C$14,$G60,$B$6:$B$14)*I60</f>
        <v>0.2</v>
      </c>
    </row>
  </sheetData>
  <mergeCells count="2">
    <mergeCell ref="B3:C3"/>
    <mergeCell ref="B19:E19"/>
  </mergeCells>
  <conditionalFormatting sqref="B15">
    <cfRule type="expression" dxfId="8" priority="2">
      <formula>B15&lt;&gt;1</formula>
    </cfRule>
  </conditionalFormatting>
  <conditionalFormatting sqref="C22:C37">
    <cfRule type="expression" dxfId="7" priority="3">
      <formula>D22&gt;0</formula>
    </cfRule>
  </conditionalFormatting>
  <conditionalFormatting sqref="G22:J60">
    <cfRule type="expression" dxfId="6" priority="1">
      <formula>$J22&gt;0</formula>
    </cfRule>
  </conditionalFormatting>
  <hyperlinks>
    <hyperlink ref="J1" r:id="rId1" xr:uid="{96A51552-5446-4246-A1F1-DEBB0B7E1466}"/>
  </hyperlinks>
  <pageMargins left="0.7" right="0.7" top="0.75" bottom="0.75" header="0.3" footer="0.3"/>
  <pageSetup scale="6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'Feb 2024'!Print_Area</vt:lpstr>
      <vt:lpstr>'Jan 2024'!Print_Area</vt:lpstr>
      <vt:lpstr>'Jun 2024'!Print_Area</vt:lpstr>
      <vt:lpstr>'Mar 2024'!Print_Area</vt:lpstr>
      <vt:lpstr>'May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Harris</dc:creator>
  <cp:lastModifiedBy>Randy Harris</cp:lastModifiedBy>
  <cp:lastPrinted>2022-05-26T18:30:56Z</cp:lastPrinted>
  <dcterms:created xsi:type="dcterms:W3CDTF">2022-05-14T23:15:37Z</dcterms:created>
  <dcterms:modified xsi:type="dcterms:W3CDTF">2024-06-01T21:26:55Z</dcterms:modified>
</cp:coreProperties>
</file>