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F39CB473-4D68-B948-A84F-F14801D4AB40}" xr6:coauthVersionLast="47" xr6:coauthVersionMax="47" xr10:uidLastSave="{00000000-0000-0000-0000-000000000000}"/>
  <bookViews>
    <workbookView xWindow="9620" yWindow="1440" windowWidth="36160" windowHeight="25800" xr2:uid="{F5D8227E-CACA-2F49-B285-B1651E481D2E}"/>
  </bookViews>
  <sheets>
    <sheet name="November 2023" sheetId="16" r:id="rId1"/>
    <sheet name="October 2023" sheetId="15" r:id="rId2"/>
    <sheet name="September 2023" sheetId="14" r:id="rId3"/>
    <sheet name="August 2023" sheetId="13" r:id="rId4"/>
    <sheet name="July 2023" sheetId="11" r:id="rId5"/>
    <sheet name="June 2023" sheetId="12" r:id="rId6"/>
    <sheet name="May 2023" sheetId="10" r:id="rId7"/>
    <sheet name="April 2023" sheetId="9" r:id="rId8"/>
    <sheet name="March 2023" sheetId="8" r:id="rId9"/>
    <sheet name="February 2023" sheetId="7" r:id="rId10"/>
    <sheet name="January 2023" sheetId="6" r:id="rId11"/>
    <sheet name="December 2022" sheetId="5" r:id="rId12"/>
    <sheet name="November 2022" sheetId="4" r:id="rId13"/>
    <sheet name="October 2022" sheetId="3" r:id="rId14"/>
    <sheet name="September 2022" sheetId="2" r:id="rId15"/>
    <sheet name="August 2022" sheetId="1" r:id="rId16"/>
  </sheets>
  <definedNames>
    <definedName name="_xlnm.Print_Area" localSheetId="7">'April 2023'!$B$2:$E$34</definedName>
    <definedName name="_xlnm.Print_Area" localSheetId="15">'August 2022'!$B$2:$E$37</definedName>
    <definedName name="_xlnm.Print_Area" localSheetId="3">'August 2023'!$B$2:$E$35</definedName>
    <definedName name="_xlnm.Print_Area" localSheetId="11">'December 2022'!$B$2:$E$37</definedName>
    <definedName name="_xlnm.Print_Area" localSheetId="9">'February 2023'!$B$2:$E$33</definedName>
    <definedName name="_xlnm.Print_Area" localSheetId="10">'January 2023'!$B$2:$E$33</definedName>
    <definedName name="_xlnm.Print_Area" localSheetId="4">'July 2023'!$B$2:$E$34</definedName>
    <definedName name="_xlnm.Print_Area" localSheetId="5">'June 2023'!$B$2:$E$34</definedName>
    <definedName name="_xlnm.Print_Area" localSheetId="8">'March 2023'!$B$2:$E$34</definedName>
    <definedName name="_xlnm.Print_Area" localSheetId="6">'May 2023'!$B$2:$E$34</definedName>
    <definedName name="_xlnm.Print_Area" localSheetId="12">'November 2022'!$B$2:$E$37</definedName>
    <definedName name="_xlnm.Print_Area" localSheetId="0">'November 2023'!$B$2:$E$35</definedName>
    <definedName name="_xlnm.Print_Area" localSheetId="13">'October 2022'!$B$2:$E$37</definedName>
    <definedName name="_xlnm.Print_Area" localSheetId="1">'October 2023'!$B$2:$E$35</definedName>
    <definedName name="_xlnm.Print_Area" localSheetId="14">'September 2022'!$B$2:$E$37</definedName>
    <definedName name="_xlnm.Print_Area" localSheetId="2">'September 2023'!$B$2:$E$35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16" l="1"/>
  <c r="J59" i="16"/>
  <c r="J58" i="16"/>
  <c r="J57" i="16"/>
  <c r="J56" i="16"/>
  <c r="H55" i="16"/>
  <c r="J53" i="16"/>
  <c r="J52" i="16"/>
  <c r="I51" i="16"/>
  <c r="J51" i="16" s="1"/>
  <c r="J50" i="16"/>
  <c r="I49" i="16"/>
  <c r="H48" i="16"/>
  <c r="I47" i="16"/>
  <c r="I54" i="16" s="1"/>
  <c r="J54" i="16" s="1"/>
  <c r="J46" i="16"/>
  <c r="J45" i="16"/>
  <c r="J44" i="16"/>
  <c r="I44" i="16"/>
  <c r="J43" i="16"/>
  <c r="J42" i="16"/>
  <c r="I41" i="16"/>
  <c r="J41" i="16" s="1"/>
  <c r="J40" i="16"/>
  <c r="J39" i="16"/>
  <c r="J38" i="16"/>
  <c r="J37" i="16"/>
  <c r="J36" i="16"/>
  <c r="I35" i="16"/>
  <c r="J35" i="16" s="1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E21" i="16"/>
  <c r="D21" i="16"/>
  <c r="B19" i="16"/>
  <c r="C17" i="16"/>
  <c r="B15" i="16"/>
  <c r="J60" i="15"/>
  <c r="J59" i="15"/>
  <c r="J58" i="15"/>
  <c r="J57" i="15"/>
  <c r="J56" i="15"/>
  <c r="H55" i="15"/>
  <c r="D36" i="15" s="1"/>
  <c r="E36" i="15" s="1"/>
  <c r="J53" i="15"/>
  <c r="J52" i="15"/>
  <c r="I51" i="15"/>
  <c r="J51" i="15" s="1"/>
  <c r="J50" i="15"/>
  <c r="J49" i="15"/>
  <c r="I49" i="15"/>
  <c r="H48" i="15"/>
  <c r="D32" i="15" s="1"/>
  <c r="E32" i="15" s="1"/>
  <c r="I47" i="15"/>
  <c r="I48" i="15" s="1"/>
  <c r="J48" i="15" s="1"/>
  <c r="J46" i="15"/>
  <c r="J45" i="15"/>
  <c r="D27" i="15" s="1"/>
  <c r="E27" i="15" s="1"/>
  <c r="I44" i="15"/>
  <c r="J44" i="15" s="1"/>
  <c r="D30" i="15" s="1"/>
  <c r="E30" i="15" s="1"/>
  <c r="J43" i="15"/>
  <c r="J42" i="15"/>
  <c r="I41" i="15"/>
  <c r="J41" i="15" s="1"/>
  <c r="J40" i="15"/>
  <c r="J39" i="15"/>
  <c r="J38" i="15"/>
  <c r="J37" i="15"/>
  <c r="J36" i="15"/>
  <c r="I35" i="15"/>
  <c r="J35" i="15" s="1"/>
  <c r="D22" i="15" s="1"/>
  <c r="E22" i="15" s="1"/>
  <c r="J34" i="15"/>
  <c r="D35" i="15" s="1"/>
  <c r="E35" i="15" s="1"/>
  <c r="J33" i="15"/>
  <c r="D34" i="15" s="1"/>
  <c r="E34" i="15" s="1"/>
  <c r="D33" i="15"/>
  <c r="E33" i="15" s="1"/>
  <c r="J32" i="15"/>
  <c r="J31" i="15"/>
  <c r="J30" i="15"/>
  <c r="J29" i="15"/>
  <c r="J28" i="15"/>
  <c r="J27" i="15"/>
  <c r="J26" i="15"/>
  <c r="J25" i="15"/>
  <c r="D25" i="15"/>
  <c r="E25" i="15" s="1"/>
  <c r="J24" i="15"/>
  <c r="J23" i="15"/>
  <c r="D24" i="15" s="1"/>
  <c r="E24" i="15" s="1"/>
  <c r="J22" i="15"/>
  <c r="D31" i="15" s="1"/>
  <c r="E31" i="15" s="1"/>
  <c r="E21" i="15"/>
  <c r="D21" i="15"/>
  <c r="B19" i="15"/>
  <c r="C17" i="15"/>
  <c r="B15" i="15"/>
  <c r="J60" i="14"/>
  <c r="J59" i="14"/>
  <c r="J58" i="14"/>
  <c r="J57" i="14"/>
  <c r="J56" i="14"/>
  <c r="H55" i="14"/>
  <c r="J53" i="14"/>
  <c r="J52" i="14"/>
  <c r="I51" i="14"/>
  <c r="J51" i="14" s="1"/>
  <c r="D30" i="14" s="1"/>
  <c r="E30" i="14" s="1"/>
  <c r="J50" i="14"/>
  <c r="I49" i="14"/>
  <c r="H48" i="14"/>
  <c r="I47" i="14"/>
  <c r="I54" i="14" s="1"/>
  <c r="J54" i="14" s="1"/>
  <c r="J46" i="14"/>
  <c r="J45" i="14"/>
  <c r="J44" i="14"/>
  <c r="I44" i="14"/>
  <c r="I48" i="14" s="1"/>
  <c r="J48" i="14" s="1"/>
  <c r="J43" i="14"/>
  <c r="J42" i="14"/>
  <c r="I41" i="14"/>
  <c r="J41" i="14" s="1"/>
  <c r="J40" i="14"/>
  <c r="J39" i="14"/>
  <c r="J38" i="14"/>
  <c r="J37" i="14"/>
  <c r="J36" i="14"/>
  <c r="I35" i="14"/>
  <c r="J35" i="14" s="1"/>
  <c r="D22" i="14" s="1"/>
  <c r="E22" i="14" s="1"/>
  <c r="J34" i="14"/>
  <c r="D35" i="14" s="1"/>
  <c r="E35" i="14" s="1"/>
  <c r="J33" i="14"/>
  <c r="D34" i="14" s="1"/>
  <c r="E34" i="14" s="1"/>
  <c r="D33" i="14"/>
  <c r="E33" i="14" s="1"/>
  <c r="J32" i="14"/>
  <c r="D32" i="14"/>
  <c r="E32" i="14" s="1"/>
  <c r="J31" i="14"/>
  <c r="J30" i="14"/>
  <c r="J29" i="14"/>
  <c r="J28" i="14"/>
  <c r="J27" i="14"/>
  <c r="D28" i="14" s="1"/>
  <c r="E28" i="14" s="1"/>
  <c r="D27" i="14"/>
  <c r="E27" i="14" s="1"/>
  <c r="J26" i="14"/>
  <c r="J25" i="14"/>
  <c r="D25" i="14"/>
  <c r="E25" i="14" s="1"/>
  <c r="J24" i="14"/>
  <c r="D36" i="14" s="1"/>
  <c r="E36" i="14" s="1"/>
  <c r="J23" i="14"/>
  <c r="D24" i="14" s="1"/>
  <c r="E24" i="14" s="1"/>
  <c r="D23" i="14"/>
  <c r="E23" i="14" s="1"/>
  <c r="J22" i="14"/>
  <c r="E21" i="14"/>
  <c r="D21" i="14"/>
  <c r="B19" i="14"/>
  <c r="C17" i="14"/>
  <c r="B15" i="14"/>
  <c r="J60" i="13"/>
  <c r="D23" i="13"/>
  <c r="E23" i="13" s="1"/>
  <c r="J59" i="13"/>
  <c r="J58" i="13"/>
  <c r="J57" i="13"/>
  <c r="J56" i="13"/>
  <c r="H55" i="13"/>
  <c r="J53" i="13"/>
  <c r="J52" i="13"/>
  <c r="I51" i="13"/>
  <c r="J51" i="13" s="1"/>
  <c r="J50" i="13"/>
  <c r="J49" i="13"/>
  <c r="I49" i="13"/>
  <c r="H48" i="13"/>
  <c r="J47" i="13"/>
  <c r="I47" i="13"/>
  <c r="I54" i="13" s="1"/>
  <c r="J46" i="13"/>
  <c r="J45" i="13"/>
  <c r="I44" i="13"/>
  <c r="J44" i="13" s="1"/>
  <c r="J43" i="13"/>
  <c r="J42" i="13"/>
  <c r="J41" i="13"/>
  <c r="I41" i="13"/>
  <c r="J40" i="13"/>
  <c r="J39" i="13"/>
  <c r="J38" i="13"/>
  <c r="J37" i="13"/>
  <c r="J36" i="13"/>
  <c r="J35" i="13"/>
  <c r="D22" i="13" s="1"/>
  <c r="E22" i="13" s="1"/>
  <c r="I35" i="13"/>
  <c r="J34" i="13"/>
  <c r="J33" i="13"/>
  <c r="D34" i="13" s="1"/>
  <c r="E34" i="13" s="1"/>
  <c r="J32" i="13"/>
  <c r="J31" i="13"/>
  <c r="J30" i="13"/>
  <c r="J29" i="13"/>
  <c r="J28" i="13"/>
  <c r="J27" i="13"/>
  <c r="J26" i="13"/>
  <c r="J25" i="13"/>
  <c r="J24" i="13"/>
  <c r="D36" i="13" s="1"/>
  <c r="E36" i="13" s="1"/>
  <c r="J23" i="13"/>
  <c r="J22" i="13"/>
  <c r="E21" i="13"/>
  <c r="D21" i="13"/>
  <c r="B19" i="13"/>
  <c r="C17" i="13"/>
  <c r="B15" i="13"/>
  <c r="J60" i="12"/>
  <c r="J59" i="12"/>
  <c r="J58" i="12"/>
  <c r="J57" i="12"/>
  <c r="J56" i="12"/>
  <c r="H55" i="12"/>
  <c r="J53" i="12"/>
  <c r="J52" i="12"/>
  <c r="I51" i="12"/>
  <c r="J51" i="12" s="1"/>
  <c r="J50" i="12"/>
  <c r="I49" i="12"/>
  <c r="J49" i="12" s="1"/>
  <c r="D30" i="12" s="1"/>
  <c r="E30" i="12" s="1"/>
  <c r="H48" i="12"/>
  <c r="D32" i="12" s="1"/>
  <c r="E32" i="12" s="1"/>
  <c r="I47" i="12"/>
  <c r="J47" i="12" s="1"/>
  <c r="J46" i="12"/>
  <c r="J45" i="12"/>
  <c r="I44" i="12"/>
  <c r="J44" i="12" s="1"/>
  <c r="D29" i="12" s="1"/>
  <c r="E29" i="12" s="1"/>
  <c r="J43" i="12"/>
  <c r="J42" i="12"/>
  <c r="I41" i="12"/>
  <c r="J41" i="12" s="1"/>
  <c r="J40" i="12"/>
  <c r="J39" i="12"/>
  <c r="J38" i="12"/>
  <c r="J37" i="12"/>
  <c r="J36" i="12"/>
  <c r="I35" i="12"/>
  <c r="J35" i="12" s="1"/>
  <c r="D22" i="12" s="1"/>
  <c r="E22" i="12" s="1"/>
  <c r="J34" i="12"/>
  <c r="J33" i="12"/>
  <c r="D33" i="12"/>
  <c r="E33" i="12" s="1"/>
  <c r="J32" i="12"/>
  <c r="J31" i="12"/>
  <c r="D31" i="12"/>
  <c r="E31" i="12" s="1"/>
  <c r="J30" i="12"/>
  <c r="J29" i="12"/>
  <c r="J28" i="12"/>
  <c r="D28" i="12"/>
  <c r="E28" i="12" s="1"/>
  <c r="J27" i="12"/>
  <c r="D27" i="12" s="1"/>
  <c r="E27" i="12" s="1"/>
  <c r="J26" i="12"/>
  <c r="J25" i="12"/>
  <c r="J24" i="12"/>
  <c r="D35" i="12" s="1"/>
  <c r="E35" i="12" s="1"/>
  <c r="J23" i="12"/>
  <c r="D23" i="12"/>
  <c r="E23" i="12" s="1"/>
  <c r="J22" i="12"/>
  <c r="E21" i="12"/>
  <c r="D21" i="12"/>
  <c r="B19" i="12"/>
  <c r="C17" i="12"/>
  <c r="B15" i="12"/>
  <c r="D36" i="16" l="1"/>
  <c r="E36" i="16" s="1"/>
  <c r="D34" i="16"/>
  <c r="E34" i="16" s="1"/>
  <c r="D24" i="16"/>
  <c r="E24" i="16" s="1"/>
  <c r="D27" i="16"/>
  <c r="E27" i="16" s="1"/>
  <c r="D35" i="16"/>
  <c r="E35" i="16" s="1"/>
  <c r="D25" i="16"/>
  <c r="E25" i="16" s="1"/>
  <c r="D32" i="16"/>
  <c r="E32" i="16" s="1"/>
  <c r="D23" i="16"/>
  <c r="E23" i="16" s="1"/>
  <c r="I55" i="16"/>
  <c r="J55" i="16" s="1"/>
  <c r="D22" i="16"/>
  <c r="E22" i="16" s="1"/>
  <c r="D33" i="16"/>
  <c r="E33" i="16" s="1"/>
  <c r="J49" i="16"/>
  <c r="D31" i="16" s="1"/>
  <c r="E31" i="16" s="1"/>
  <c r="J47" i="16"/>
  <c r="D26" i="16" s="1"/>
  <c r="E26" i="16" s="1"/>
  <c r="D30" i="16"/>
  <c r="E30" i="16" s="1"/>
  <c r="D28" i="16"/>
  <c r="E28" i="16" s="1"/>
  <c r="I48" i="16"/>
  <c r="J48" i="16" s="1"/>
  <c r="D29" i="16" s="1"/>
  <c r="E29" i="16" s="1"/>
  <c r="D28" i="15"/>
  <c r="E28" i="15" s="1"/>
  <c r="D23" i="15"/>
  <c r="E23" i="15" s="1"/>
  <c r="I54" i="15"/>
  <c r="J47" i="15"/>
  <c r="I55" i="14"/>
  <c r="J55" i="14" s="1"/>
  <c r="D29" i="14" s="1"/>
  <c r="E29" i="14" s="1"/>
  <c r="J49" i="14"/>
  <c r="D31" i="14" s="1"/>
  <c r="E31" i="14" s="1"/>
  <c r="J47" i="14"/>
  <c r="D26" i="14" s="1"/>
  <c r="E26" i="14" s="1"/>
  <c r="D24" i="13"/>
  <c r="E24" i="13" s="1"/>
  <c r="D28" i="13"/>
  <c r="E28" i="13" s="1"/>
  <c r="D33" i="13"/>
  <c r="E33" i="13" s="1"/>
  <c r="D31" i="13"/>
  <c r="E31" i="13" s="1"/>
  <c r="D30" i="13"/>
  <c r="E30" i="13" s="1"/>
  <c r="D27" i="13"/>
  <c r="E27" i="13" s="1"/>
  <c r="J54" i="13"/>
  <c r="D26" i="13" s="1"/>
  <c r="E26" i="13" s="1"/>
  <c r="I55" i="13"/>
  <c r="J55" i="13" s="1"/>
  <c r="D35" i="13"/>
  <c r="E35" i="13" s="1"/>
  <c r="I48" i="13"/>
  <c r="J48" i="13" s="1"/>
  <c r="D32" i="13"/>
  <c r="E32" i="13" s="1"/>
  <c r="D25" i="13"/>
  <c r="E25" i="13" s="1"/>
  <c r="D26" i="12"/>
  <c r="E26" i="12" s="1"/>
  <c r="I48" i="12"/>
  <c r="J48" i="12" s="1"/>
  <c r="I54" i="12"/>
  <c r="D24" i="12"/>
  <c r="E24" i="12" s="1"/>
  <c r="E37" i="16" l="1"/>
  <c r="J54" i="15"/>
  <c r="D26" i="15" s="1"/>
  <c r="E26" i="15" s="1"/>
  <c r="I55" i="15"/>
  <c r="J55" i="15" s="1"/>
  <c r="D29" i="15" s="1"/>
  <c r="E29" i="15" s="1"/>
  <c r="E37" i="14"/>
  <c r="D29" i="13"/>
  <c r="E29" i="13" s="1"/>
  <c r="E37" i="13" s="1"/>
  <c r="J54" i="12"/>
  <c r="D25" i="12" s="1"/>
  <c r="E25" i="12" s="1"/>
  <c r="I55" i="12"/>
  <c r="J55" i="12" s="1"/>
  <c r="D34" i="12" s="1"/>
  <c r="E34" i="12" s="1"/>
  <c r="E37" i="15" l="1"/>
  <c r="E36" i="12"/>
  <c r="J60" i="11" l="1"/>
  <c r="J59" i="11"/>
  <c r="J58" i="11"/>
  <c r="J57" i="11"/>
  <c r="J56" i="11"/>
  <c r="H55" i="11"/>
  <c r="J53" i="11"/>
  <c r="J52" i="11"/>
  <c r="I51" i="11"/>
  <c r="J51" i="11" s="1"/>
  <c r="J50" i="11"/>
  <c r="J49" i="11"/>
  <c r="I49" i="11"/>
  <c r="H48" i="11"/>
  <c r="I47" i="11"/>
  <c r="I54" i="11" s="1"/>
  <c r="J54" i="11" s="1"/>
  <c r="J46" i="11"/>
  <c r="J45" i="11"/>
  <c r="I44" i="11"/>
  <c r="J44" i="11" s="1"/>
  <c r="J43" i="11"/>
  <c r="J42" i="11"/>
  <c r="I41" i="11"/>
  <c r="J41" i="11" s="1"/>
  <c r="J40" i="11"/>
  <c r="J39" i="11"/>
  <c r="J38" i="11"/>
  <c r="J37" i="11"/>
  <c r="J36" i="11"/>
  <c r="I35" i="11"/>
  <c r="J35" i="11" s="1"/>
  <c r="J34" i="11"/>
  <c r="D34" i="11" s="1"/>
  <c r="J33" i="11"/>
  <c r="J32" i="11"/>
  <c r="J31" i="11"/>
  <c r="J30" i="11"/>
  <c r="J29" i="11"/>
  <c r="J28" i="11"/>
  <c r="J27" i="11"/>
  <c r="J26" i="11"/>
  <c r="J25" i="11"/>
  <c r="J24" i="11"/>
  <c r="D35" i="11" s="1"/>
  <c r="J23" i="11"/>
  <c r="D23" i="11" s="1"/>
  <c r="E23" i="11" s="1"/>
  <c r="J22" i="11"/>
  <c r="E21" i="11"/>
  <c r="D21" i="11"/>
  <c r="B19" i="11"/>
  <c r="C17" i="11"/>
  <c r="B15" i="11"/>
  <c r="J60" i="10"/>
  <c r="J59" i="10"/>
  <c r="J58" i="10"/>
  <c r="J57" i="10"/>
  <c r="J56" i="10"/>
  <c r="H55" i="10"/>
  <c r="J53" i="10"/>
  <c r="J52" i="10"/>
  <c r="I51" i="10"/>
  <c r="J51" i="10" s="1"/>
  <c r="J50" i="10"/>
  <c r="J49" i="10"/>
  <c r="I49" i="10"/>
  <c r="H48" i="10"/>
  <c r="D32" i="10" s="1"/>
  <c r="E32" i="10" s="1"/>
  <c r="I47" i="10"/>
  <c r="I54" i="10" s="1"/>
  <c r="J46" i="10"/>
  <c r="J45" i="10"/>
  <c r="D26" i="10" s="1"/>
  <c r="E26" i="10" s="1"/>
  <c r="I44" i="10"/>
  <c r="J44" i="10" s="1"/>
  <c r="D29" i="10" s="1"/>
  <c r="E29" i="10" s="1"/>
  <c r="J43" i="10"/>
  <c r="J42" i="10"/>
  <c r="D30" i="10" s="1"/>
  <c r="E30" i="10" s="1"/>
  <c r="I41" i="10"/>
  <c r="J41" i="10" s="1"/>
  <c r="J40" i="10"/>
  <c r="J39" i="10"/>
  <c r="J38" i="10"/>
  <c r="J37" i="10"/>
  <c r="J36" i="10"/>
  <c r="I35" i="10"/>
  <c r="J35" i="10" s="1"/>
  <c r="D22" i="10" s="1"/>
  <c r="E22" i="10" s="1"/>
  <c r="J34" i="10"/>
  <c r="J33" i="10"/>
  <c r="D33" i="10" s="1"/>
  <c r="E33" i="10" s="1"/>
  <c r="J32" i="10"/>
  <c r="J31" i="10"/>
  <c r="D31" i="10"/>
  <c r="E31" i="10" s="1"/>
  <c r="J30" i="10"/>
  <c r="J29" i="10"/>
  <c r="J28" i="10"/>
  <c r="J27" i="10"/>
  <c r="J26" i="10"/>
  <c r="J25" i="10"/>
  <c r="J24" i="10"/>
  <c r="J23" i="10"/>
  <c r="D23" i="10"/>
  <c r="E23" i="10" s="1"/>
  <c r="J22" i="10"/>
  <c r="E21" i="10"/>
  <c r="D21" i="10"/>
  <c r="B19" i="10"/>
  <c r="C17" i="10"/>
  <c r="B15" i="10"/>
  <c r="D24" i="9"/>
  <c r="E24" i="9" s="1"/>
  <c r="D25" i="9"/>
  <c r="E25" i="9" s="1"/>
  <c r="D26" i="9"/>
  <c r="E26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J60" i="8"/>
  <c r="J59" i="8"/>
  <c r="J58" i="8"/>
  <c r="J57" i="8"/>
  <c r="J56" i="8"/>
  <c r="H55" i="8"/>
  <c r="I52" i="8"/>
  <c r="J52" i="8" s="1"/>
  <c r="I51" i="8"/>
  <c r="J51" i="8" s="1"/>
  <c r="J50" i="8"/>
  <c r="I49" i="8"/>
  <c r="J49" i="8" s="1"/>
  <c r="H48" i="8"/>
  <c r="I47" i="8"/>
  <c r="I54" i="8" s="1"/>
  <c r="J54" i="8" s="1"/>
  <c r="J45" i="8"/>
  <c r="I44" i="8"/>
  <c r="J43" i="8"/>
  <c r="J42" i="8"/>
  <c r="J40" i="8"/>
  <c r="J39" i="8"/>
  <c r="J38" i="8"/>
  <c r="J37" i="8"/>
  <c r="J36" i="8"/>
  <c r="I35" i="8"/>
  <c r="J35" i="8" s="1"/>
  <c r="D22" i="8" s="1"/>
  <c r="E22" i="8" s="1"/>
  <c r="J34" i="8"/>
  <c r="J33" i="8"/>
  <c r="D32" i="8" s="1"/>
  <c r="E32" i="8" s="1"/>
  <c r="J32" i="8"/>
  <c r="J31" i="8"/>
  <c r="D31" i="8"/>
  <c r="E31" i="8" s="1"/>
  <c r="J30" i="8"/>
  <c r="J29" i="8"/>
  <c r="J28" i="8"/>
  <c r="J27" i="8"/>
  <c r="J26" i="8"/>
  <c r="J25" i="8"/>
  <c r="J24" i="8"/>
  <c r="D33" i="8" s="1"/>
  <c r="E33" i="8" s="1"/>
  <c r="J23" i="8"/>
  <c r="D23" i="8"/>
  <c r="E23" i="8" s="1"/>
  <c r="J22" i="8"/>
  <c r="E21" i="8"/>
  <c r="D21" i="8"/>
  <c r="B19" i="8"/>
  <c r="C17" i="8"/>
  <c r="B15" i="8"/>
  <c r="D24" i="11" l="1"/>
  <c r="D25" i="11"/>
  <c r="D31" i="11"/>
  <c r="E31" i="11" s="1"/>
  <c r="D26" i="11"/>
  <c r="E26" i="11" s="1"/>
  <c r="D29" i="11"/>
  <c r="E29" i="11" s="1"/>
  <c r="D33" i="11"/>
  <c r="E33" i="11" s="1"/>
  <c r="D32" i="11"/>
  <c r="E32" i="11" s="1"/>
  <c r="D27" i="11"/>
  <c r="E27" i="11" s="1"/>
  <c r="D30" i="11"/>
  <c r="E30" i="11" s="1"/>
  <c r="D22" i="11"/>
  <c r="E22" i="11" s="1"/>
  <c r="I55" i="11"/>
  <c r="J55" i="11" s="1"/>
  <c r="J47" i="11"/>
  <c r="E35" i="11"/>
  <c r="I48" i="11"/>
  <c r="J48" i="11" s="1"/>
  <c r="E34" i="11" s="1"/>
  <c r="E24" i="11"/>
  <c r="J54" i="10"/>
  <c r="I55" i="10"/>
  <c r="J55" i="10" s="1"/>
  <c r="D25" i="10"/>
  <c r="E25" i="10" s="1"/>
  <c r="D34" i="10"/>
  <c r="E34" i="10" s="1"/>
  <c r="D27" i="10"/>
  <c r="E27" i="10" s="1"/>
  <c r="D35" i="10"/>
  <c r="E35" i="10" s="1"/>
  <c r="D28" i="10"/>
  <c r="E28" i="10" s="1"/>
  <c r="J47" i="10"/>
  <c r="I48" i="10"/>
  <c r="J48" i="10" s="1"/>
  <c r="D24" i="10"/>
  <c r="E24" i="10" s="1"/>
  <c r="D30" i="8"/>
  <c r="E30" i="8" s="1"/>
  <c r="D29" i="8"/>
  <c r="E29" i="8" s="1"/>
  <c r="D25" i="8"/>
  <c r="E25" i="8" s="1"/>
  <c r="J47" i="8"/>
  <c r="D24" i="8" s="1"/>
  <c r="E24" i="8" s="1"/>
  <c r="I41" i="8"/>
  <c r="J41" i="8" s="1"/>
  <c r="I46" i="8"/>
  <c r="J44" i="8"/>
  <c r="D28" i="8" s="1"/>
  <c r="E28" i="8" s="1"/>
  <c r="D28" i="11" l="1"/>
  <c r="E28" i="11" s="1"/>
  <c r="E25" i="11"/>
  <c r="E36" i="10"/>
  <c r="J46" i="8"/>
  <c r="I53" i="8"/>
  <c r="I48" i="8"/>
  <c r="J48" i="8" s="1"/>
  <c r="E36" i="11" l="1"/>
  <c r="J53" i="8"/>
  <c r="I55" i="8"/>
  <c r="J55" i="8" s="1"/>
  <c r="D27" i="8" s="1"/>
  <c r="E27" i="8" s="1"/>
  <c r="D26" i="8"/>
  <c r="E26" i="8" s="1"/>
  <c r="E34" i="8" l="1"/>
  <c r="J60" i="9" l="1"/>
  <c r="J59" i="9"/>
  <c r="J58" i="9"/>
  <c r="J57" i="9"/>
  <c r="J56" i="9"/>
  <c r="H55" i="9"/>
  <c r="J53" i="9"/>
  <c r="J52" i="9"/>
  <c r="I51" i="9"/>
  <c r="J51" i="9" s="1"/>
  <c r="J50" i="9"/>
  <c r="J49" i="9"/>
  <c r="I49" i="9"/>
  <c r="H48" i="9"/>
  <c r="I47" i="9"/>
  <c r="I54" i="9" s="1"/>
  <c r="J54" i="9" s="1"/>
  <c r="J46" i="9"/>
  <c r="J45" i="9"/>
  <c r="I44" i="9"/>
  <c r="J44" i="9" s="1"/>
  <c r="J43" i="9"/>
  <c r="J42" i="9"/>
  <c r="I41" i="9"/>
  <c r="J41" i="9" s="1"/>
  <c r="J40" i="9"/>
  <c r="J39" i="9"/>
  <c r="J38" i="9"/>
  <c r="J37" i="9"/>
  <c r="J36" i="9"/>
  <c r="I35" i="9"/>
  <c r="J35" i="9" s="1"/>
  <c r="D22" i="9" s="1"/>
  <c r="E22" i="9" s="1"/>
  <c r="J34" i="9"/>
  <c r="J33" i="9"/>
  <c r="J32" i="9"/>
  <c r="J31" i="9"/>
  <c r="J30" i="9"/>
  <c r="J29" i="9"/>
  <c r="J28" i="9"/>
  <c r="J27" i="9"/>
  <c r="J26" i="9"/>
  <c r="J25" i="9"/>
  <c r="J24" i="9"/>
  <c r="J23" i="9"/>
  <c r="D23" i="9"/>
  <c r="E23" i="9" s="1"/>
  <c r="J22" i="9"/>
  <c r="E21" i="9"/>
  <c r="D21" i="9"/>
  <c r="B19" i="9"/>
  <c r="C17" i="9"/>
  <c r="B15" i="9"/>
  <c r="D24" i="7"/>
  <c r="E24" i="7" s="1"/>
  <c r="D23" i="7"/>
  <c r="E23" i="7" s="1"/>
  <c r="I50" i="7"/>
  <c r="I45" i="7"/>
  <c r="I43" i="7"/>
  <c r="I38" i="7"/>
  <c r="I36" i="7"/>
  <c r="E36" i="9" l="1"/>
  <c r="I55" i="9"/>
  <c r="J55" i="9" s="1"/>
  <c r="J47" i="9"/>
  <c r="I48" i="9"/>
  <c r="J48" i="9" s="1"/>
  <c r="J60" i="7"/>
  <c r="J59" i="7"/>
  <c r="J58" i="7"/>
  <c r="J57" i="7"/>
  <c r="J56" i="7"/>
  <c r="H55" i="7"/>
  <c r="I54" i="7"/>
  <c r="J54" i="7" s="1"/>
  <c r="I53" i="7"/>
  <c r="J53" i="7" s="1"/>
  <c r="J50" i="7"/>
  <c r="D30" i="7" s="1"/>
  <c r="E30" i="7" s="1"/>
  <c r="H48" i="7"/>
  <c r="I47" i="7"/>
  <c r="J47" i="7" s="1"/>
  <c r="J46" i="7"/>
  <c r="I46" i="7"/>
  <c r="J45" i="7"/>
  <c r="I52" i="7"/>
  <c r="J52" i="7" s="1"/>
  <c r="I44" i="7"/>
  <c r="J44" i="7" s="1"/>
  <c r="J43" i="7"/>
  <c r="D29" i="7" s="1"/>
  <c r="E29" i="7" s="1"/>
  <c r="J42" i="7"/>
  <c r="I41" i="7"/>
  <c r="J41" i="7" s="1"/>
  <c r="J40" i="7"/>
  <c r="I39" i="7"/>
  <c r="J39" i="7" s="1"/>
  <c r="J38" i="7"/>
  <c r="J37" i="7"/>
  <c r="J36" i="7"/>
  <c r="I35" i="7"/>
  <c r="J35" i="7" s="1"/>
  <c r="D22" i="7" s="1"/>
  <c r="E22" i="7" s="1"/>
  <c r="J34" i="7"/>
  <c r="J33" i="7"/>
  <c r="J32" i="7"/>
  <c r="J31" i="7"/>
  <c r="J30" i="7"/>
  <c r="J29" i="7"/>
  <c r="D31" i="7"/>
  <c r="E31" i="7" s="1"/>
  <c r="J28" i="7"/>
  <c r="J27" i="7"/>
  <c r="J26" i="7"/>
  <c r="J25" i="7"/>
  <c r="J24" i="7"/>
  <c r="J23" i="7"/>
  <c r="J22" i="7"/>
  <c r="E21" i="7"/>
  <c r="D21" i="7"/>
  <c r="B19" i="7"/>
  <c r="C17" i="7"/>
  <c r="B15" i="7"/>
  <c r="I47" i="6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49" i="7" l="1"/>
  <c r="J49" i="7" s="1"/>
  <c r="D25" i="7"/>
  <c r="E25" i="7" s="1"/>
  <c r="D26" i="7"/>
  <c r="E26" i="7" s="1"/>
  <c r="I51" i="7"/>
  <c r="J51" i="7" s="1"/>
  <c r="D28" i="7" s="1"/>
  <c r="E28" i="7" s="1"/>
  <c r="I55" i="7"/>
  <c r="J55" i="7" s="1"/>
  <c r="I48" i="7"/>
  <c r="J48" i="7" s="1"/>
  <c r="D27" i="7" s="1"/>
  <c r="E27" i="7" s="1"/>
  <c r="I53" i="6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2" i="7" l="1"/>
  <c r="E30" i="6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<sst xmlns="http://schemas.openxmlformats.org/spreadsheetml/2006/main" count="1830" uniqueCount="49">
  <si>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</si>
  <si>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</si>
  <si>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</si>
  <si>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</si>
  <si>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</si>
  <si>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</si>
  <si>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</si>
  <si>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</si>
  <si>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</si>
  <si>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</si>
  <si>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</si>
  <si>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</si>
  <si>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</si>
  <si>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</si>
  <si>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</si>
  <si>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</si>
  <si>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</si>
  <si>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</si>
  <si>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</si>
  <si>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</si>
  <si>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</si>
  <si>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</si>
  <si>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</si>
  <si>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</si>
  <si>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</si>
  <si>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</si>
  <si>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</si>
  <si>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</si>
  <si>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</si>
  <si>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</si>
  <si>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</si>
  <si>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</si>
  <si>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</si>
  <si>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</si>
  <si>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</si>
  <si>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</si>
  <si>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</si>
  <si>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</si>
  <si>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</si>
  <si>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</si>
  <si>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</si>
  <si>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</si>
  <si>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</si>
  <si>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</si>
  <si>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</si>
  <si>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</si>
  <si>
    <t>VGCH</t>
  </si>
  <si>
    <t>DBMF</t>
  </si>
  <si>
    <t>DBMF Buy &amp;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</si>
</sst>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44" fontId="0" fillId="0" borderId="0" xfId="2" applyFont="1" applyFill="1"/>
    <xf numFmtId="0" fontId="15" fillId="0" borderId="3" xfId="0" applyFont="1" applyBorder="1" applyAlignment="1">
      <alignment horizontal="left"/>
    </xf>
    <xf numFmtId="10" fontId="0" fillId="0" borderId="0" xfId="3" applyNumberFormat="1" applyFont="1" applyFill="1" applyBorder="1"/>
    <xf numFmtId="10" fontId="0" fillId="0" borderId="8" xfId="3" applyNumberFormat="1" applyFont="1" applyFill="1" applyBorder="1"/>
    <xf numFmtId="0" fontId="15" fillId="8" borderId="3" xfId="0" applyFont="1" applyFill="1" applyBorder="1" applyAlignment="1">
      <alignment horizontal="left"/>
    </xf>
    <xf numFmtId="0" fontId="0" fillId="8" borderId="0" xfId="0" applyFill="1"/>
    <xf numFmtId="10" fontId="0" fillId="8" borderId="0" xfId="3" applyNumberFormat="1" applyFont="1" applyFill="1" applyBorder="1"/>
    <xf numFmtId="10" fontId="0" fillId="8" borderId="8" xfId="3" applyNumberFormat="1" applyFont="1" applyFill="1" applyBorder="1"/>
    <xf numFmtId="0" fontId="12" fillId="7" borderId="3" xfId="0" applyFont="1" applyFill="1" applyBorder="1"/>
    <xf numFmtId="0" fontId="12" fillId="7" borderId="4" xfId="0" applyFont="1" applyFill="1" applyBorder="1"/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48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dualmomentumsystems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dualmomentumsystems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dualmomentumsystems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dualmomentumsystems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dualmomentumsystems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dualmomentumsystems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dualmomentumsystems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ualmomentumsystem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9075-3646-B34B-AC22-271FC7B8A252}">
  <sheetPr>
    <pageSetUpPr fitToPage="1"/>
  </sheetPr>
  <dimension ref="B1:K60"/>
  <sheetViews>
    <sheetView tabSelected="1" workbookViewId="0">
      <selection activeCell="E44" sqref="E4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45231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0.5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0.3</v>
      </c>
      <c r="C13" s="24" t="s">
        <v>34</v>
      </c>
      <c r="E13" s="20"/>
      <c r="K13" s="10"/>
    </row>
    <row r="14" spans="2:11" x14ac:dyDescent="0.2">
      <c r="B14" s="56">
        <v>0.2</v>
      </c>
      <c r="C14" s="57" t="s">
        <v>48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November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91.44</v>
      </c>
      <c r="C22" s="27" t="s">
        <v>13</v>
      </c>
      <c r="D22" s="1">
        <f t="shared" ref="D22:D36" si="0">ROUNDDOWN((SUMIF($H:$H,$C22,$J:$J)*$B$17)/B22,0)</f>
        <v>0</v>
      </c>
      <c r="E22" s="2">
        <f t="shared" ref="E22:E34" si="1">IF(D22="","",D22*B22)</f>
        <v>0</v>
      </c>
      <c r="G22" s="33" t="s">
        <v>0</v>
      </c>
      <c r="H22" s="19" t="s">
        <v>1</v>
      </c>
      <c r="I22" s="34">
        <v>0</v>
      </c>
      <c r="J22" s="35">
        <f t="shared" ref="J22:J59" si="2">SUMIF($C$6:$C$14,$G22,$B$6:$B$14)*I22</f>
        <v>0</v>
      </c>
    </row>
    <row r="23" spans="2:11" x14ac:dyDescent="0.2">
      <c r="B23" s="6">
        <v>28.49</v>
      </c>
      <c r="C23" s="28" t="s">
        <v>47</v>
      </c>
      <c r="D23" s="3">
        <f t="shared" si="0"/>
        <v>7020</v>
      </c>
      <c r="E23" s="11">
        <f t="shared" si="1"/>
        <v>199999.8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356.96</v>
      </c>
      <c r="C24" s="27" t="s">
        <v>2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56.52</v>
      </c>
      <c r="C25" s="28" t="s">
        <v>5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14.7</v>
      </c>
      <c r="C26" s="27" t="s">
        <v>26</v>
      </c>
      <c r="D26" s="1">
        <f t="shared" si="0"/>
        <v>5782</v>
      </c>
      <c r="E26" s="2">
        <f t="shared" si="1"/>
        <v>84995.4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52.23</v>
      </c>
      <c r="C27" s="28" t="s">
        <v>16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18.920000000000002</v>
      </c>
      <c r="C28" s="27" t="s">
        <v>6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74.98</v>
      </c>
      <c r="C29" s="28" t="s">
        <v>44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86">
        <v>99.75</v>
      </c>
      <c r="C30" s="27" t="s">
        <v>15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231.68</v>
      </c>
      <c r="C31" s="28" t="s">
        <v>1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61">
        <v>51.77</v>
      </c>
      <c r="C32" s="62" t="s">
        <v>30</v>
      </c>
      <c r="D32" s="63">
        <f t="shared" si="0"/>
        <v>0</v>
      </c>
      <c r="E32" s="64">
        <f t="shared" si="1"/>
        <v>0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39.130000000000003</v>
      </c>
      <c r="C33" s="28" t="s">
        <v>17</v>
      </c>
      <c r="D33" s="3">
        <f t="shared" si="0"/>
        <v>0</v>
      </c>
      <c r="E33" s="11">
        <f t="shared" si="1"/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57.56</v>
      </c>
      <c r="C34" s="62" t="s">
        <v>11</v>
      </c>
      <c r="D34" s="63">
        <f t="shared" si="0"/>
        <v>12421</v>
      </c>
      <c r="E34" s="64">
        <f t="shared" si="1"/>
        <v>714952.76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56.8</v>
      </c>
      <c r="C35" s="28" t="s">
        <v>12</v>
      </c>
      <c r="D35" s="3">
        <f t="shared" si="0"/>
        <v>0</v>
      </c>
      <c r="E35" s="11">
        <f>IF(D35="","",D35*B35)</f>
        <v>0</v>
      </c>
      <c r="G35" s="95" t="s">
        <v>0</v>
      </c>
      <c r="H35" s="73" t="s">
        <v>13</v>
      </c>
      <c r="I35" s="72">
        <f>1-SUM(I22:I34)</f>
        <v>1</v>
      </c>
      <c r="J35" s="71">
        <f t="shared" si="2"/>
        <v>0</v>
      </c>
    </row>
    <row r="36" spans="2:10" x14ac:dyDescent="0.2">
      <c r="B36" s="61">
        <v>66.12</v>
      </c>
      <c r="C36" s="62" t="s">
        <v>3</v>
      </c>
      <c r="D36" s="63">
        <f t="shared" si="0"/>
        <v>0</v>
      </c>
      <c r="E36" s="64">
        <f>IF(D36="","",D36*B36)</f>
        <v>0</v>
      </c>
      <c r="G36" s="41" t="s">
        <v>28</v>
      </c>
      <c r="H36" s="19" t="s">
        <v>1</v>
      </c>
      <c r="I36" s="34">
        <v>0</v>
      </c>
      <c r="J36" s="35">
        <f t="shared" si="2"/>
        <v>0</v>
      </c>
    </row>
    <row r="37" spans="2:10" x14ac:dyDescent="0.2">
      <c r="D37" s="15" t="s">
        <v>14</v>
      </c>
      <c r="E37" s="16">
        <f>SUM(E22:E36)</f>
        <v>999947.96</v>
      </c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ht="14" customHeight="1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41" t="s">
        <v>28</v>
      </c>
      <c r="H39" s="19" t="s">
        <v>6</v>
      </c>
      <c r="I39" s="34">
        <v>0</v>
      </c>
      <c r="J39" s="35">
        <f t="shared" si="2"/>
        <v>0</v>
      </c>
    </row>
    <row r="40" spans="2:10" x14ac:dyDescent="0.2">
      <c r="G40" s="81" t="s">
        <v>28</v>
      </c>
      <c r="H40" s="65" t="s">
        <v>26</v>
      </c>
      <c r="I40" s="76">
        <v>0.17</v>
      </c>
      <c r="J40" s="75">
        <f t="shared" si="2"/>
        <v>0</v>
      </c>
    </row>
    <row r="41" spans="2:10" x14ac:dyDescent="0.2">
      <c r="G41" s="80" t="s">
        <v>28</v>
      </c>
      <c r="H41" s="73" t="s">
        <v>11</v>
      </c>
      <c r="I41" s="72">
        <f>1-SUM(I36:I40)</f>
        <v>0.83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43" t="s">
        <v>29</v>
      </c>
      <c r="H46" s="19" t="s">
        <v>6</v>
      </c>
      <c r="I46" s="34">
        <v>0</v>
      </c>
      <c r="J46" s="35">
        <f t="shared" si="2"/>
        <v>0</v>
      </c>
    </row>
    <row r="47" spans="2:10" x14ac:dyDescent="0.2">
      <c r="G47" s="79" t="s">
        <v>29</v>
      </c>
      <c r="H47" s="65" t="s">
        <v>26</v>
      </c>
      <c r="I47" s="76">
        <f t="shared" ref="I47" si="3">I40</f>
        <v>0.17</v>
      </c>
      <c r="J47" s="75">
        <f t="shared" si="2"/>
        <v>0</v>
      </c>
    </row>
    <row r="48" spans="2:10" x14ac:dyDescent="0.2">
      <c r="G48" s="78" t="s">
        <v>29</v>
      </c>
      <c r="H48" s="73" t="str">
        <f>H41</f>
        <v>VGSH</v>
      </c>
      <c r="I48" s="72">
        <f>1-SUM(I42:I47)</f>
        <v>0.83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ref="I51:I54" si="4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2"/>
        <v>0</v>
      </c>
    </row>
    <row r="54" spans="7:10" x14ac:dyDescent="0.2">
      <c r="G54" s="45" t="s">
        <v>18</v>
      </c>
      <c r="H54" s="19" t="s">
        <v>26</v>
      </c>
      <c r="I54" s="34">
        <f t="shared" si="4"/>
        <v>0.17</v>
      </c>
      <c r="J54" s="35">
        <f t="shared" si="2"/>
        <v>8.5000000000000006E-2</v>
      </c>
    </row>
    <row r="55" spans="7:10" x14ac:dyDescent="0.2">
      <c r="G55" s="74" t="s">
        <v>18</v>
      </c>
      <c r="H55" s="73" t="str">
        <f>H41</f>
        <v>VGSH</v>
      </c>
      <c r="I55" s="72">
        <f>1-SUM(I49:I54)</f>
        <v>0.83</v>
      </c>
      <c r="J55" s="71">
        <f t="shared" si="2"/>
        <v>0.41499999999999998</v>
      </c>
    </row>
    <row r="56" spans="7:10" x14ac:dyDescent="0.2">
      <c r="G56" s="70" t="s">
        <v>31</v>
      </c>
      <c r="H56" s="65" t="s">
        <v>11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0.3</v>
      </c>
    </row>
    <row r="60" spans="7:10" x14ac:dyDescent="0.2">
      <c r="G60" s="17" t="s">
        <v>48</v>
      </c>
      <c r="H60" s="19" t="s">
        <v>47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2" priority="2">
      <formula>B15&lt;&gt;1</formula>
    </cfRule>
  </conditionalFormatting>
  <conditionalFormatting sqref="C22:C37">
    <cfRule type="expression" dxfId="1" priority="3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96A51552-5446-4246-A1F1-DEBB0B7E1466}"/>
  </hyperlinks>
  <pageMargins left="0.7" right="0.7" top="0.75" bottom="0.75" header="0.3" footer="0.3"/>
  <pageSetup scale="6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2462-7804-B042-B385-411153EE230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44958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February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February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February</v>
      </c>
      <c r="E21" s="14" t="str">
        <f>"for "&amp;TEXT(EOMONTH($B$3,0),"MMMM")</f>
        <v>for February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91.73</v>
      </c>
      <c r="C22" s="27" t="s">
        <v>13</v>
      </c>
      <c r="D22" s="1">
        <f t="shared" ref="D22" si="0">ROUNDDOWN((SUMIF($H:$H,$C22,$J:$J)*$B$17)/B22,0)</f>
        <v>348</v>
      </c>
      <c r="E22" s="2">
        <f t="shared" ref="E22" si="1">IF(D22="","",D22*B22)</f>
        <v>31922.04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60.74</v>
      </c>
      <c r="C23" s="28" t="s">
        <v>5</v>
      </c>
      <c r="D23" s="3">
        <f t="shared" ref="D23:D31" si="3">ROUNDDOWN((SUMIF($H:$H,$C23,$J:$J)*$B$17)/B23,0)</f>
        <v>921</v>
      </c>
      <c r="E23" s="11">
        <f t="shared" ref="E23:E31" si="4">IF(D23="","",D23*B23)</f>
        <v>55941.54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14.95</v>
      </c>
      <c r="C24" s="27" t="s">
        <v>26</v>
      </c>
      <c r="D24" s="1">
        <f t="shared" si="3"/>
        <v>3745</v>
      </c>
      <c r="E24" s="2">
        <f t="shared" si="4"/>
        <v>55987.75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56.21</v>
      </c>
      <c r="C25" s="28" t="s">
        <v>16</v>
      </c>
      <c r="D25" s="3">
        <f t="shared" si="3"/>
        <v>4447</v>
      </c>
      <c r="E25" s="11">
        <f t="shared" si="4"/>
        <v>249965.87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18.48</v>
      </c>
      <c r="C26" s="27" t="s">
        <v>6</v>
      </c>
      <c r="D26" s="1">
        <f t="shared" si="3"/>
        <v>5735</v>
      </c>
      <c r="E26" s="2">
        <f t="shared" si="4"/>
        <v>105982.8</v>
      </c>
      <c r="G26" s="33" t="s">
        <v>0</v>
      </c>
      <c r="H26" s="19" t="s">
        <v>5</v>
      </c>
      <c r="I26" s="34">
        <v>0.28000000000000003</v>
      </c>
      <c r="J26" s="35">
        <f t="shared" si="2"/>
        <v>5.6000000000000008E-2</v>
      </c>
    </row>
    <row r="27" spans="2:11" x14ac:dyDescent="0.2">
      <c r="B27" s="6">
        <v>76.48</v>
      </c>
      <c r="C27" s="28" t="s">
        <v>44</v>
      </c>
      <c r="D27" s="3">
        <f t="shared" si="3"/>
        <v>653</v>
      </c>
      <c r="E27" s="11">
        <f t="shared" si="4"/>
        <v>49941.440000000002</v>
      </c>
      <c r="G27" s="33" t="s">
        <v>0</v>
      </c>
      <c r="H27" s="19" t="s">
        <v>6</v>
      </c>
      <c r="I27" s="34">
        <v>0.28000000000000003</v>
      </c>
      <c r="J27" s="35">
        <f t="shared" si="2"/>
        <v>5.6000000000000008E-2</v>
      </c>
    </row>
    <row r="28" spans="2:11" x14ac:dyDescent="0.2">
      <c r="B28" s="5">
        <v>113.85</v>
      </c>
      <c r="C28" s="27" t="s">
        <v>15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0.28000000000000003</v>
      </c>
      <c r="J28" s="35">
        <f t="shared" si="2"/>
        <v>5.6000000000000008E-2</v>
      </c>
    </row>
    <row r="29" spans="2:11" x14ac:dyDescent="0.2">
      <c r="B29" s="6">
        <v>49.88</v>
      </c>
      <c r="C29" s="28" t="s">
        <v>30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38.71</v>
      </c>
      <c r="C30" s="27" t="s">
        <v>17</v>
      </c>
      <c r="D30" s="1">
        <f t="shared" si="3"/>
        <v>7749</v>
      </c>
      <c r="E30" s="2">
        <f t="shared" si="4"/>
        <v>299963.78999999998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1">
        <v>73.05</v>
      </c>
      <c r="C31" s="62" t="s">
        <v>3</v>
      </c>
      <c r="D31" s="63">
        <f t="shared" si="3"/>
        <v>2053</v>
      </c>
      <c r="E31" s="64">
        <f t="shared" si="4"/>
        <v>149971.65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D32" s="15" t="s">
        <v>14</v>
      </c>
      <c r="E32" s="16">
        <f>SUM(E20:E31)</f>
        <v>999676.88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7:10" x14ac:dyDescent="0.2">
      <c r="G36" s="40" t="s">
        <v>28</v>
      </c>
      <c r="H36" s="30" t="s">
        <v>1</v>
      </c>
      <c r="I36" s="31">
        <f>2/6</f>
        <v>0.33333333333333331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f>2/6</f>
        <v>0.33333333333333331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>2/6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ref="I46:I47" si="5">I39</f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5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>2/6</f>
        <v>0.33333333333333331</v>
      </c>
      <c r="J50" s="35">
        <f t="shared" si="2"/>
        <v>9.9999999999999992E-2</v>
      </c>
    </row>
    <row r="51" spans="7:10" x14ac:dyDescent="0.2">
      <c r="G51" s="45" t="s">
        <v>18</v>
      </c>
      <c r="H51" s="19" t="s">
        <v>15</v>
      </c>
      <c r="I51" s="34">
        <f t="shared" ref="I51:I54" si="6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6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6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6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3" priority="2">
      <formula>B15&lt;&gt;1</formula>
    </cfRule>
  </conditionalFormatting>
  <conditionalFormatting sqref="C22:C32">
    <cfRule type="expression" dxfId="22" priority="3">
      <formula>D22&gt;0</formula>
    </cfRule>
  </conditionalFormatting>
  <conditionalFormatting sqref="G22:J60">
    <cfRule type="expression" dxfId="21" priority="1">
      <formula>$J22&gt;0</formula>
    </cfRule>
  </conditionalFormatting>
  <hyperlinks>
    <hyperlink ref="J1" r:id="rId1" xr:uid="{6B8FBADB-0BE4-3D45-9841-606A9A6B748A}"/>
  </hyperlinks>
  <pageMargins left="0.7" right="0.7" top="0.75" bottom="0.75" header="0.3" footer="0.3"/>
  <pageSetup scale="6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44927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January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0" priority="3">
      <formula>B15&lt;&gt;1</formula>
    </cfRule>
  </conditionalFormatting>
  <conditionalFormatting sqref="C22:C30">
    <cfRule type="expression" dxfId="19" priority="4">
      <formula>D22&gt;0</formula>
    </cfRule>
  </conditionalFormatting>
  <conditionalFormatting sqref="G22:J60">
    <cfRule type="expression" dxfId="18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44896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December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7" priority="2">
      <formula>B15&lt;&gt;1</formula>
    </cfRule>
  </conditionalFormatting>
  <conditionalFormatting sqref="C22:C34">
    <cfRule type="expression" dxfId="16" priority="3">
      <formula>D22&gt;0</formula>
    </cfRule>
  </conditionalFormatting>
  <conditionalFormatting sqref="G22:J60">
    <cfRule type="expression" dxfId="15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44866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November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26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44835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October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5">
      <formula>B15&lt;&gt;1</formula>
    </cfRule>
  </conditionalFormatting>
  <conditionalFormatting sqref="C22:C26">
    <cfRule type="expression" dxfId="10" priority="11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44805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September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44774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August 2022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50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02D27-07EE-0440-A7CA-00FB334B1863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45200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0.5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0.3</v>
      </c>
      <c r="C13" s="24" t="s">
        <v>34</v>
      </c>
      <c r="E13" s="20"/>
      <c r="K13" s="10"/>
    </row>
    <row r="14" spans="2:11" x14ac:dyDescent="0.2">
      <c r="B14" s="56">
        <v>0.2</v>
      </c>
      <c r="C14" s="57" t="s">
        <v>48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October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91.82</v>
      </c>
      <c r="C22" s="27" t="s">
        <v>13</v>
      </c>
      <c r="D22" s="1">
        <f t="shared" ref="D22:D36" si="0">ROUNDDOWN((SUMIF($H:$H,$C22,$J:$J)*$B$17)/B22,0)</f>
        <v>0</v>
      </c>
      <c r="E22" s="2">
        <f t="shared" ref="E22:E34" si="1">IF(D22="","",D22*B22)</f>
        <v>0</v>
      </c>
      <c r="G22" s="94" t="s">
        <v>0</v>
      </c>
      <c r="H22" s="65" t="s">
        <v>1</v>
      </c>
      <c r="I22" s="76">
        <v>0.17</v>
      </c>
      <c r="J22" s="75">
        <f t="shared" ref="J22:J59" si="2">SUMIF($C$6:$C$14,$G22,$B$6:$B$14)*I22</f>
        <v>0</v>
      </c>
    </row>
    <row r="23" spans="2:11" x14ac:dyDescent="0.2">
      <c r="B23" s="6">
        <v>28.9</v>
      </c>
      <c r="C23" s="28" t="s">
        <v>47</v>
      </c>
      <c r="D23" s="3">
        <f t="shared" si="0"/>
        <v>6920</v>
      </c>
      <c r="E23" s="11">
        <f t="shared" si="1"/>
        <v>199988</v>
      </c>
      <c r="G23" s="94" t="s">
        <v>0</v>
      </c>
      <c r="H23" s="65" t="s">
        <v>2</v>
      </c>
      <c r="I23" s="76">
        <v>0.17</v>
      </c>
      <c r="J23" s="75">
        <f t="shared" si="2"/>
        <v>0</v>
      </c>
    </row>
    <row r="24" spans="2:11" x14ac:dyDescent="0.2">
      <c r="B24" s="5">
        <v>358.27</v>
      </c>
      <c r="C24" s="27" t="s">
        <v>2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57.93</v>
      </c>
      <c r="C25" s="28" t="s">
        <v>5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14.95</v>
      </c>
      <c r="C26" s="27" t="s">
        <v>26</v>
      </c>
      <c r="D26" s="1">
        <f t="shared" si="0"/>
        <v>5685</v>
      </c>
      <c r="E26" s="2">
        <f t="shared" si="1"/>
        <v>84990.75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53.52</v>
      </c>
      <c r="C27" s="28" t="s">
        <v>16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17.690000000000001</v>
      </c>
      <c r="C28" s="27" t="s">
        <v>6</v>
      </c>
      <c r="D28" s="1">
        <f t="shared" si="0"/>
        <v>0</v>
      </c>
      <c r="E28" s="2">
        <f t="shared" si="1"/>
        <v>0</v>
      </c>
      <c r="G28" s="94" t="s">
        <v>0</v>
      </c>
      <c r="H28" s="65" t="s">
        <v>26</v>
      </c>
      <c r="I28" s="76">
        <v>0.17</v>
      </c>
      <c r="J28" s="75">
        <f t="shared" si="2"/>
        <v>0</v>
      </c>
    </row>
    <row r="29" spans="2:11" x14ac:dyDescent="0.2">
      <c r="B29" s="6">
        <v>75.150000000000006</v>
      </c>
      <c r="C29" s="28" t="s">
        <v>44</v>
      </c>
      <c r="D29" s="3">
        <f t="shared" si="0"/>
        <v>5522</v>
      </c>
      <c r="E29" s="11">
        <f t="shared" si="1"/>
        <v>414978.30000000005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86">
        <v>104.34</v>
      </c>
      <c r="C30" s="27" t="s">
        <v>15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234.91</v>
      </c>
      <c r="C31" s="28" t="s">
        <v>1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61">
        <v>53.38</v>
      </c>
      <c r="C32" s="62" t="s">
        <v>30</v>
      </c>
      <c r="D32" s="63">
        <f t="shared" si="0"/>
        <v>0</v>
      </c>
      <c r="E32" s="64">
        <f t="shared" si="1"/>
        <v>0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41.17</v>
      </c>
      <c r="C33" s="28" t="s">
        <v>17</v>
      </c>
      <c r="D33" s="3">
        <f t="shared" si="0"/>
        <v>0</v>
      </c>
      <c r="E33" s="11">
        <f t="shared" si="1"/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57.6</v>
      </c>
      <c r="C34" s="62" t="s">
        <v>11</v>
      </c>
      <c r="D34" s="63">
        <f t="shared" si="0"/>
        <v>5208</v>
      </c>
      <c r="E34" s="64">
        <f t="shared" si="1"/>
        <v>299980.79999999999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57.15</v>
      </c>
      <c r="C35" s="28" t="s">
        <v>12</v>
      </c>
      <c r="D35" s="3">
        <f t="shared" si="0"/>
        <v>0</v>
      </c>
      <c r="E35" s="11">
        <f>IF(D35="","",D35*B35)</f>
        <v>0</v>
      </c>
      <c r="G35" s="95" t="s">
        <v>0</v>
      </c>
      <c r="H35" s="73" t="s">
        <v>13</v>
      </c>
      <c r="I35" s="72">
        <f>1-SUM(I22:I34)</f>
        <v>0.49</v>
      </c>
      <c r="J35" s="71">
        <f t="shared" si="2"/>
        <v>0</v>
      </c>
    </row>
    <row r="36" spans="2:10" x14ac:dyDescent="0.2">
      <c r="B36" s="61">
        <v>69.25</v>
      </c>
      <c r="C36" s="62" t="s">
        <v>3</v>
      </c>
      <c r="D36" s="63">
        <f t="shared" si="0"/>
        <v>0</v>
      </c>
      <c r="E36" s="64">
        <f>IF(D36="","",D36*B36)</f>
        <v>0</v>
      </c>
      <c r="G36" s="41" t="s">
        <v>28</v>
      </c>
      <c r="H36" s="19" t="s">
        <v>1</v>
      </c>
      <c r="I36" s="34">
        <v>0</v>
      </c>
      <c r="J36" s="35">
        <f t="shared" si="2"/>
        <v>0</v>
      </c>
    </row>
    <row r="37" spans="2:10" x14ac:dyDescent="0.2">
      <c r="D37" s="15" t="s">
        <v>14</v>
      </c>
      <c r="E37" s="16">
        <f>SUM(E22:E36)</f>
        <v>999937.85000000009</v>
      </c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41" t="s">
        <v>28</v>
      </c>
      <c r="H39" s="19" t="s">
        <v>6</v>
      </c>
      <c r="I39" s="34">
        <v>0</v>
      </c>
      <c r="J39" s="35">
        <f t="shared" si="2"/>
        <v>0</v>
      </c>
    </row>
    <row r="40" spans="2:10" x14ac:dyDescent="0.2">
      <c r="G40" s="81" t="s">
        <v>28</v>
      </c>
      <c r="H40" s="65" t="s">
        <v>26</v>
      </c>
      <c r="I40" s="76">
        <v>0.17</v>
      </c>
      <c r="J40" s="7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0.83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43" t="s">
        <v>29</v>
      </c>
      <c r="H46" s="19" t="s">
        <v>6</v>
      </c>
      <c r="I46" s="34">
        <v>0</v>
      </c>
      <c r="J46" s="35">
        <f t="shared" si="2"/>
        <v>0</v>
      </c>
    </row>
    <row r="47" spans="2:10" x14ac:dyDescent="0.2">
      <c r="G47" s="79" t="s">
        <v>29</v>
      </c>
      <c r="H47" s="65" t="s">
        <v>26</v>
      </c>
      <c r="I47" s="76">
        <f t="shared" ref="I47" si="3">I40</f>
        <v>0.17</v>
      </c>
      <c r="J47" s="7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0.83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ref="I51:I54" si="4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2"/>
        <v>0</v>
      </c>
    </row>
    <row r="54" spans="7:10" x14ac:dyDescent="0.2">
      <c r="G54" s="45" t="s">
        <v>18</v>
      </c>
      <c r="H54" s="19" t="s">
        <v>26</v>
      </c>
      <c r="I54" s="34">
        <f t="shared" si="4"/>
        <v>0.17</v>
      </c>
      <c r="J54" s="35">
        <f t="shared" si="2"/>
        <v>8.5000000000000006E-2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0.83</v>
      </c>
      <c r="J55" s="71">
        <f t="shared" si="2"/>
        <v>0.41499999999999998</v>
      </c>
    </row>
    <row r="56" spans="7:10" x14ac:dyDescent="0.2">
      <c r="G56" s="70" t="s">
        <v>31</v>
      </c>
      <c r="H56" s="65" t="s">
        <v>11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0.3</v>
      </c>
    </row>
    <row r="60" spans="7:10" x14ac:dyDescent="0.2">
      <c r="G60" s="17" t="s">
        <v>48</v>
      </c>
      <c r="H60" s="19" t="s">
        <v>47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47" priority="2">
      <formula>B15&lt;&gt;1</formula>
    </cfRule>
  </conditionalFormatting>
  <conditionalFormatting sqref="C22:C37">
    <cfRule type="expression" dxfId="46" priority="3">
      <formula>D22&gt;0</formula>
    </cfRule>
  </conditionalFormatting>
  <conditionalFormatting sqref="G22:J60">
    <cfRule type="expression" dxfId="45" priority="1">
      <formula>$J22&gt;0</formula>
    </cfRule>
  </conditionalFormatting>
  <hyperlinks>
    <hyperlink ref="J1" r:id="rId1" xr:uid="{0DBB185B-D447-C047-A5B0-2FB07EA700DE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F549-A1CC-2B46-B89D-BCAC3E86B90D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45170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0.5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0.3</v>
      </c>
      <c r="C13" s="24" t="s">
        <v>34</v>
      </c>
      <c r="E13" s="20"/>
      <c r="K13" s="10"/>
    </row>
    <row r="14" spans="2:11" x14ac:dyDescent="0.2">
      <c r="B14" s="56">
        <v>0.2</v>
      </c>
      <c r="C14" s="57" t="s">
        <v>48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September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36" si="0">ROUNDDOWN((SUMIF($H:$H,$C22,$J:$J)*$B$17)/B22,0)</f>
        <v>0</v>
      </c>
      <c r="E22" s="2">
        <f t="shared" ref="E22:E34" si="1">IF(D22="","",D22*B22)</f>
        <v>0</v>
      </c>
      <c r="G22" s="94" t="s">
        <v>0</v>
      </c>
      <c r="H22" s="65" t="s">
        <v>1</v>
      </c>
      <c r="I22" s="76">
        <v>0.22</v>
      </c>
      <c r="J22" s="75">
        <f t="shared" ref="J22:J59" si="2">SUMIF($C$6:$C$14,$G22,$B$6:$B$14)*I22</f>
        <v>0</v>
      </c>
    </row>
    <row r="23" spans="2:11" x14ac:dyDescent="0.2">
      <c r="B23" s="6">
        <v>27.72</v>
      </c>
      <c r="C23" s="28" t="s">
        <v>47</v>
      </c>
      <c r="D23" s="3">
        <f t="shared" si="0"/>
        <v>7215</v>
      </c>
      <c r="E23" s="11">
        <f t="shared" si="1"/>
        <v>199999.8</v>
      </c>
      <c r="G23" s="94" t="s">
        <v>0</v>
      </c>
      <c r="H23" s="65" t="s">
        <v>2</v>
      </c>
      <c r="I23" s="76">
        <v>0.22</v>
      </c>
      <c r="J23" s="75">
        <f t="shared" si="2"/>
        <v>0</v>
      </c>
    </row>
    <row r="24" spans="2:11" x14ac:dyDescent="0.2">
      <c r="B24" s="5">
        <v>377.59</v>
      </c>
      <c r="C24" s="27" t="s">
        <v>2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60.71</v>
      </c>
      <c r="C25" s="28" t="s">
        <v>5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14.93</v>
      </c>
      <c r="C26" s="27" t="s">
        <v>26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55.93</v>
      </c>
      <c r="C27" s="28" t="s">
        <v>16</v>
      </c>
      <c r="D27" s="3">
        <f t="shared" si="0"/>
        <v>2950</v>
      </c>
      <c r="E27" s="11">
        <f t="shared" si="1"/>
        <v>164993.5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18.559999999999999</v>
      </c>
      <c r="C28" s="27" t="s">
        <v>6</v>
      </c>
      <c r="D28" s="1">
        <f t="shared" si="0"/>
        <v>4579</v>
      </c>
      <c r="E28" s="2">
        <f t="shared" si="1"/>
        <v>84986.239999999991</v>
      </c>
      <c r="G28" s="94" t="s">
        <v>0</v>
      </c>
      <c r="H28" s="65" t="s">
        <v>26</v>
      </c>
      <c r="I28" s="76">
        <v>0.22</v>
      </c>
      <c r="J28" s="75">
        <f t="shared" si="2"/>
        <v>0</v>
      </c>
    </row>
    <row r="29" spans="2:11" x14ac:dyDescent="0.2">
      <c r="B29" s="6">
        <v>75.489999999999995</v>
      </c>
      <c r="C29" s="28" t="s">
        <v>44</v>
      </c>
      <c r="D29" s="3">
        <f t="shared" si="0"/>
        <v>1125</v>
      </c>
      <c r="E29" s="11">
        <f t="shared" si="1"/>
        <v>84926.25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86">
        <v>111.26</v>
      </c>
      <c r="C30" s="27" t="s">
        <v>15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248.47</v>
      </c>
      <c r="C31" s="28" t="s">
        <v>1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61">
        <v>59.44</v>
      </c>
      <c r="C32" s="62" t="s">
        <v>30</v>
      </c>
      <c r="D32" s="63">
        <f t="shared" si="0"/>
        <v>0</v>
      </c>
      <c r="E32" s="64">
        <f t="shared" si="1"/>
        <v>0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48.57</v>
      </c>
      <c r="C33" s="28" t="s">
        <v>17</v>
      </c>
      <c r="D33" s="3">
        <f t="shared" si="0"/>
        <v>9573</v>
      </c>
      <c r="E33" s="11">
        <f t="shared" si="1"/>
        <v>464960.61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57.63</v>
      </c>
      <c r="C34" s="62" t="s">
        <v>11</v>
      </c>
      <c r="D34" s="63">
        <f t="shared" si="0"/>
        <v>0</v>
      </c>
      <c r="E34" s="64">
        <f t="shared" si="1"/>
        <v>0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57.92</v>
      </c>
      <c r="C35" s="28" t="s">
        <v>12</v>
      </c>
      <c r="D35" s="3">
        <f t="shared" si="0"/>
        <v>0</v>
      </c>
      <c r="E35" s="11">
        <f>IF(D35="","",D35*B35)</f>
        <v>0</v>
      </c>
      <c r="G35" s="95" t="s">
        <v>0</v>
      </c>
      <c r="H35" s="73" t="s">
        <v>13</v>
      </c>
      <c r="I35" s="72">
        <f>1-SUM(I22:I34)</f>
        <v>0.33999999999999997</v>
      </c>
      <c r="J35" s="71">
        <f t="shared" si="2"/>
        <v>0</v>
      </c>
    </row>
    <row r="36" spans="2:10" x14ac:dyDescent="0.2">
      <c r="B36" s="61">
        <v>73.739999999999995</v>
      </c>
      <c r="C36" s="62" t="s">
        <v>3</v>
      </c>
      <c r="D36" s="63">
        <f t="shared" si="0"/>
        <v>0</v>
      </c>
      <c r="E36" s="64">
        <f>IF(D36="","",D36*B36)</f>
        <v>0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D37" s="15" t="s">
        <v>14</v>
      </c>
      <c r="E37" s="16">
        <f>SUM(E22:E36)</f>
        <v>999866.4</v>
      </c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0.17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0.16999999999999993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90" t="s">
        <v>29</v>
      </c>
      <c r="H45" s="91" t="s">
        <v>16</v>
      </c>
      <c r="I45" s="92">
        <v>0.33</v>
      </c>
      <c r="J45" s="93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0.17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3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0.16999999999999993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0.16500000000000001</v>
      </c>
    </row>
    <row r="51" spans="7:10" x14ac:dyDescent="0.2">
      <c r="G51" s="45" t="s">
        <v>18</v>
      </c>
      <c r="H51" s="19" t="s">
        <v>15</v>
      </c>
      <c r="I51" s="34">
        <f t="shared" ref="I51:I54" si="4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0.16500000000000001</v>
      </c>
    </row>
    <row r="53" spans="7:10" x14ac:dyDescent="0.2">
      <c r="G53" s="77" t="s">
        <v>18</v>
      </c>
      <c r="H53" s="65" t="s">
        <v>6</v>
      </c>
      <c r="I53" s="76">
        <v>0.17</v>
      </c>
      <c r="J53" s="75">
        <f t="shared" si="2"/>
        <v>8.5000000000000006E-2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0.16999999999999993</v>
      </c>
      <c r="J55" s="71">
        <f t="shared" si="2"/>
        <v>8.4999999999999964E-2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0.3</v>
      </c>
    </row>
    <row r="60" spans="7:10" x14ac:dyDescent="0.2">
      <c r="G60" s="17" t="s">
        <v>48</v>
      </c>
      <c r="H60" s="19" t="s">
        <v>47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44" priority="2">
      <formula>B15&lt;&gt;1</formula>
    </cfRule>
  </conditionalFormatting>
  <conditionalFormatting sqref="C22:C37">
    <cfRule type="expression" dxfId="43" priority="3">
      <formula>D22&gt;0</formula>
    </cfRule>
  </conditionalFormatting>
  <conditionalFormatting sqref="G22:J60">
    <cfRule type="expression" dxfId="42" priority="1">
      <formula>$J22&gt;0</formula>
    </cfRule>
  </conditionalFormatting>
  <hyperlinks>
    <hyperlink ref="J1" r:id="rId1" xr:uid="{719AF6D7-4A92-6A4B-9C38-7BA65F5DA43B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D7D0-C92E-0F41-876D-6C5F5A99E9ED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45139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0.5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0.3</v>
      </c>
      <c r="C13" s="24" t="s">
        <v>34</v>
      </c>
      <c r="E13" s="20"/>
      <c r="K13" s="10"/>
    </row>
    <row r="14" spans="2:11" x14ac:dyDescent="0.2">
      <c r="B14" s="56">
        <v>0.2</v>
      </c>
      <c r="C14" s="57" t="s">
        <v>48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August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91.79</v>
      </c>
      <c r="C22" s="27" t="s">
        <v>13</v>
      </c>
      <c r="D22" s="1">
        <f t="shared" ref="D22" si="0">ROUNDDOWN((SUMIF($H:$H,$C22,$J:$J)*$B$17)/B22,0)</f>
        <v>0</v>
      </c>
      <c r="E22" s="2">
        <f t="shared" ref="E22" si="1">IF(D22="","",D22*B22)</f>
        <v>0</v>
      </c>
      <c r="G22" s="94" t="s">
        <v>0</v>
      </c>
      <c r="H22" s="65" t="s">
        <v>1</v>
      </c>
      <c r="I22" s="76">
        <v>0.22</v>
      </c>
      <c r="J22" s="75">
        <f t="shared" ref="J22:J59" si="2">SUMIF($C$6:$C$14,$G22,$B$6:$B$14)*I22</f>
        <v>0</v>
      </c>
    </row>
    <row r="23" spans="2:11" x14ac:dyDescent="0.2">
      <c r="B23" s="6">
        <v>27.58</v>
      </c>
      <c r="C23" s="28" t="s">
        <v>47</v>
      </c>
      <c r="D23" s="3">
        <f t="shared" ref="D23:D36" si="3">ROUNDDOWN((SUMIF($H:$H,$C23,$J:$J)*$B$17)/B23,0)</f>
        <v>7251</v>
      </c>
      <c r="E23" s="11">
        <f t="shared" ref="E23:E33" si="4">IF(D23="","",D23*B23)</f>
        <v>199982.58</v>
      </c>
      <c r="G23" s="94" t="s">
        <v>0</v>
      </c>
      <c r="H23" s="65" t="s">
        <v>2</v>
      </c>
      <c r="I23" s="76">
        <v>0.22</v>
      </c>
      <c r="J23" s="75">
        <f t="shared" si="2"/>
        <v>0</v>
      </c>
    </row>
    <row r="24" spans="2:11" x14ac:dyDescent="0.2">
      <c r="B24" s="5">
        <v>383.48</v>
      </c>
      <c r="C24" s="27" t="s">
        <v>2</v>
      </c>
      <c r="D24" s="1">
        <f t="shared" si="3"/>
        <v>0</v>
      </c>
      <c r="E24" s="2">
        <f t="shared" si="4"/>
        <v>0</v>
      </c>
      <c r="G24" s="94" t="s">
        <v>0</v>
      </c>
      <c r="H24" s="65" t="s">
        <v>3</v>
      </c>
      <c r="I24" s="76">
        <v>0.22</v>
      </c>
      <c r="J24" s="75">
        <f t="shared" si="2"/>
        <v>0</v>
      </c>
    </row>
    <row r="25" spans="2:11" x14ac:dyDescent="0.2">
      <c r="B25" s="6">
        <v>63.51</v>
      </c>
      <c r="C25" s="28" t="s">
        <v>5</v>
      </c>
      <c r="D25" s="3">
        <f t="shared" si="3"/>
        <v>0</v>
      </c>
      <c r="E25" s="11">
        <f t="shared" si="4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14.74</v>
      </c>
      <c r="C26" s="27" t="s">
        <v>26</v>
      </c>
      <c r="D26" s="1">
        <f t="shared" si="3"/>
        <v>0</v>
      </c>
      <c r="E26" s="2">
        <f t="shared" si="4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58.26</v>
      </c>
      <c r="C27" s="28" t="s">
        <v>16</v>
      </c>
      <c r="D27" s="3">
        <f t="shared" si="3"/>
        <v>2832</v>
      </c>
      <c r="E27" s="11">
        <f t="shared" si="4"/>
        <v>164992.32000000001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18.739999999999998</v>
      </c>
      <c r="C28" s="27" t="s">
        <v>6</v>
      </c>
      <c r="D28" s="1">
        <f t="shared" si="3"/>
        <v>4535</v>
      </c>
      <c r="E28" s="2">
        <f t="shared" si="4"/>
        <v>84985.9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75.84</v>
      </c>
      <c r="C29" s="28" t="s">
        <v>44</v>
      </c>
      <c r="D29" s="3">
        <f t="shared" si="3"/>
        <v>1120</v>
      </c>
      <c r="E29" s="11">
        <f t="shared" si="4"/>
        <v>84940.800000000003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86">
        <v>114.02</v>
      </c>
      <c r="C30" s="27" t="s">
        <v>15</v>
      </c>
      <c r="D30" s="1">
        <f t="shared" si="3"/>
        <v>0</v>
      </c>
      <c r="E30" s="2">
        <f t="shared" si="4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251.62</v>
      </c>
      <c r="C31" s="28" t="s">
        <v>1</v>
      </c>
      <c r="D31" s="3">
        <f t="shared" si="3"/>
        <v>0</v>
      </c>
      <c r="E31" s="11">
        <f t="shared" si="4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61">
        <v>61.43</v>
      </c>
      <c r="C32" s="62" t="s">
        <v>30</v>
      </c>
      <c r="D32" s="63">
        <f t="shared" si="3"/>
        <v>0</v>
      </c>
      <c r="E32" s="64">
        <f t="shared" si="4"/>
        <v>0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51.33</v>
      </c>
      <c r="C33" s="28" t="s">
        <v>17</v>
      </c>
      <c r="D33" s="3">
        <f t="shared" si="3"/>
        <v>9059</v>
      </c>
      <c r="E33" s="11">
        <f t="shared" si="4"/>
        <v>464998.47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57.72</v>
      </c>
      <c r="C34" s="62" t="s">
        <v>11</v>
      </c>
      <c r="D34" s="63">
        <f t="shared" si="3"/>
        <v>0</v>
      </c>
      <c r="E34" s="64">
        <f t="shared" ref="E34" si="5">IF(D34="","",D34*B34)</f>
        <v>0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58.43</v>
      </c>
      <c r="C35" s="28" t="s">
        <v>12</v>
      </c>
      <c r="D35" s="3">
        <f t="shared" si="3"/>
        <v>0</v>
      </c>
      <c r="E35" s="11">
        <f>IF(D35="","",D35*B35)</f>
        <v>0</v>
      </c>
      <c r="G35" s="95" t="s">
        <v>0</v>
      </c>
      <c r="H35" s="73" t="s">
        <v>13</v>
      </c>
      <c r="I35" s="72">
        <f>1-SUM(I22:I34)</f>
        <v>0.33999999999999997</v>
      </c>
      <c r="J35" s="71">
        <f t="shared" si="2"/>
        <v>0</v>
      </c>
    </row>
    <row r="36" spans="2:10" x14ac:dyDescent="0.2">
      <c r="B36" s="61">
        <v>75.510000000000005</v>
      </c>
      <c r="C36" s="62" t="s">
        <v>3</v>
      </c>
      <c r="D36" s="63">
        <f t="shared" si="3"/>
        <v>0</v>
      </c>
      <c r="E36" s="64">
        <f>IF(D36="","",D36*B36)</f>
        <v>0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D37" s="15" t="s">
        <v>14</v>
      </c>
      <c r="E37" s="16">
        <f>SUM(E22:E36)</f>
        <v>999900.07000000007</v>
      </c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0.17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0.16999999999999993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90" t="s">
        <v>29</v>
      </c>
      <c r="H45" s="91" t="s">
        <v>16</v>
      </c>
      <c r="I45" s="92">
        <v>0.33</v>
      </c>
      <c r="J45" s="93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0.17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6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0.16999999999999993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0.16500000000000001</v>
      </c>
    </row>
    <row r="51" spans="7:10" x14ac:dyDescent="0.2">
      <c r="G51" s="45" t="s">
        <v>18</v>
      </c>
      <c r="H51" s="19" t="s">
        <v>15</v>
      </c>
      <c r="I51" s="34">
        <f t="shared" ref="I51:I54" si="7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0.16500000000000001</v>
      </c>
    </row>
    <row r="53" spans="7:10" x14ac:dyDescent="0.2">
      <c r="G53" s="77" t="s">
        <v>18</v>
      </c>
      <c r="H53" s="65" t="s">
        <v>6</v>
      </c>
      <c r="I53" s="76">
        <v>0.17</v>
      </c>
      <c r="J53" s="75">
        <f t="shared" si="2"/>
        <v>8.5000000000000006E-2</v>
      </c>
    </row>
    <row r="54" spans="7:10" x14ac:dyDescent="0.2">
      <c r="G54" s="45" t="s">
        <v>18</v>
      </c>
      <c r="H54" s="19" t="s">
        <v>26</v>
      </c>
      <c r="I54" s="34">
        <f t="shared" si="7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0.16999999999999993</v>
      </c>
      <c r="J55" s="71">
        <f t="shared" si="2"/>
        <v>8.4999999999999964E-2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0.3</v>
      </c>
    </row>
    <row r="60" spans="7:10" x14ac:dyDescent="0.2">
      <c r="G60" s="17" t="s">
        <v>48</v>
      </c>
      <c r="H60" s="19" t="s">
        <v>47</v>
      </c>
      <c r="I60" s="10">
        <v>1</v>
      </c>
      <c r="J60" s="10">
        <f>SUMIF($C$6:$C$14,$G60,$B$6:$B$14)*I60</f>
        <v>0.2</v>
      </c>
    </row>
  </sheetData>
  <mergeCells count="2">
    <mergeCell ref="B3:C3"/>
    <mergeCell ref="B19:E19"/>
  </mergeCells>
  <conditionalFormatting sqref="B15">
    <cfRule type="expression" dxfId="41" priority="2">
      <formula>B15&lt;&gt;1</formula>
    </cfRule>
  </conditionalFormatting>
  <conditionalFormatting sqref="C22:C37">
    <cfRule type="expression" dxfId="40" priority="3">
      <formula>D22&gt;0</formula>
    </cfRule>
  </conditionalFormatting>
  <conditionalFormatting sqref="G22:J60">
    <cfRule type="expression" dxfId="39" priority="1">
      <formula>$J22&gt;0</formula>
    </cfRule>
  </conditionalFormatting>
  <hyperlinks>
    <hyperlink ref="J1" r:id="rId1" xr:uid="{9844272A-239A-714D-9F27-2F7DD26A1833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E38B-8987-514C-8D89-D66B826AB2C5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45108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July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July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July</v>
      </c>
      <c r="E21" s="14" t="str">
        <f>"for "&amp;TEXT(EOMONTH($B$3,0),"MMMM")</f>
        <v>for July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91.82</v>
      </c>
      <c r="C22" s="27" t="s">
        <v>13</v>
      </c>
      <c r="D22" s="1">
        <f t="shared" ref="D22:D30" si="0">ROUNDDOWN((SUMIF($H:$H,$C22,$J:$J)*$B$17)/B22,0)</f>
        <v>348</v>
      </c>
      <c r="E22" s="2">
        <f t="shared" ref="E22:E30" si="1">IF(D22="","",D22*B22)</f>
        <v>31953.359999999997</v>
      </c>
      <c r="G22" s="33" t="s">
        <v>0</v>
      </c>
      <c r="H22" s="19" t="s">
        <v>1</v>
      </c>
      <c r="I22" s="34">
        <v>0.28000000000000003</v>
      </c>
      <c r="J22" s="35">
        <f t="shared" ref="J22:J60" si="2">SUMIF($C$6:$C$14,$G22,$B$6:$B$14)*I22</f>
        <v>5.6000000000000008E-2</v>
      </c>
    </row>
    <row r="23" spans="2:11" x14ac:dyDescent="0.2">
      <c r="B23" s="6">
        <v>369.42</v>
      </c>
      <c r="C23" s="28" t="s">
        <v>2</v>
      </c>
      <c r="D23" s="3">
        <f t="shared" si="0"/>
        <v>151</v>
      </c>
      <c r="E23" s="11">
        <f t="shared" si="1"/>
        <v>55782.420000000006</v>
      </c>
      <c r="G23" s="33" t="s">
        <v>0</v>
      </c>
      <c r="H23" s="19" t="s">
        <v>2</v>
      </c>
      <c r="I23" s="34">
        <v>0.28000000000000003</v>
      </c>
      <c r="J23" s="35">
        <f t="shared" si="2"/>
        <v>5.6000000000000008E-2</v>
      </c>
    </row>
    <row r="24" spans="2:11" x14ac:dyDescent="0.2">
      <c r="B24" s="5">
        <v>61.7</v>
      </c>
      <c r="C24" s="27" t="s">
        <v>5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0.28000000000000003</v>
      </c>
      <c r="J24" s="35">
        <f t="shared" si="2"/>
        <v>5.6000000000000008E-2</v>
      </c>
    </row>
    <row r="25" spans="2:11" x14ac:dyDescent="0.2">
      <c r="B25" s="6">
        <v>13.605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56.08</v>
      </c>
      <c r="C26" s="27" t="s">
        <v>16</v>
      </c>
      <c r="D26" s="1">
        <f t="shared" si="0"/>
        <v>1765</v>
      </c>
      <c r="E26" s="2">
        <f t="shared" si="1"/>
        <v>98981.2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18.37</v>
      </c>
      <c r="C27" s="28" t="s">
        <v>6</v>
      </c>
      <c r="D27" s="3">
        <f t="shared" si="0"/>
        <v>2776</v>
      </c>
      <c r="E27" s="11">
        <f t="shared" si="1"/>
        <v>50995.12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75.66</v>
      </c>
      <c r="C28" s="27" t="s">
        <v>44</v>
      </c>
      <c r="D28" s="1">
        <f t="shared" si="0"/>
        <v>674</v>
      </c>
      <c r="E28" s="2">
        <f t="shared" si="1"/>
        <v>50994.84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109.84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243.74</v>
      </c>
      <c r="C30" s="27" t="s">
        <v>1</v>
      </c>
      <c r="D30" s="1">
        <f t="shared" si="0"/>
        <v>845</v>
      </c>
      <c r="E30" s="2">
        <f t="shared" si="1"/>
        <v>205960.30000000002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58.15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47.38</v>
      </c>
      <c r="C32" s="27" t="s">
        <v>17</v>
      </c>
      <c r="D32" s="1">
        <f>ROUNDDOWN((SUMIF($H:$H,$C32,$J:$J)*$B$17)/B32,0)</f>
        <v>6310</v>
      </c>
      <c r="E32" s="2">
        <f>IF(D32="","",D32*B32)</f>
        <v>298967.8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57.73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58.66</v>
      </c>
      <c r="C34" s="62" t="s">
        <v>12</v>
      </c>
      <c r="D34" s="63">
        <f>ROUNDDOWN((SUMIF($H:$H,$C34,$J:$J)*$B$17)/B34,0)</f>
        <v>0</v>
      </c>
      <c r="E34" s="64">
        <f>IF(D34="","",D34*B34)</f>
        <v>0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73.03</v>
      </c>
      <c r="C35" s="28" t="s">
        <v>3</v>
      </c>
      <c r="D35" s="3">
        <f>ROUNDDOWN((SUMIF($H:$H,$C35,$J:$J)*$B$17)/B35,0)</f>
        <v>2820</v>
      </c>
      <c r="E35" s="11">
        <f>IF(D35="","",D35*B35)</f>
        <v>205944.6</v>
      </c>
      <c r="G35" s="36" t="s">
        <v>0</v>
      </c>
      <c r="H35" s="37" t="s">
        <v>13</v>
      </c>
      <c r="I35" s="38">
        <f>1-SUM(I22:I34)</f>
        <v>0.15999999999999992</v>
      </c>
      <c r="J35" s="39">
        <f t="shared" si="2"/>
        <v>3.1999999999999987E-2</v>
      </c>
    </row>
    <row r="36" spans="2:10" x14ac:dyDescent="0.2">
      <c r="D36" s="15" t="s">
        <v>14</v>
      </c>
      <c r="E36" s="16">
        <f>SUM(E22:E35)</f>
        <v>999579.64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0.17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0.16999999999999993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90" t="s">
        <v>29</v>
      </c>
      <c r="H45" s="91" t="s">
        <v>16</v>
      </c>
      <c r="I45" s="92">
        <v>0.33</v>
      </c>
      <c r="J45" s="93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0.17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0.16999999999999993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0.17</v>
      </c>
      <c r="J53" s="75">
        <f t="shared" si="2"/>
        <v>5.1000000000000004E-2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0.16999999999999993</v>
      </c>
      <c r="J55" s="71">
        <f t="shared" si="2"/>
        <v>5.0999999999999976E-2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8" priority="2">
      <formula>B15&lt;&gt;1</formula>
    </cfRule>
  </conditionalFormatting>
  <conditionalFormatting sqref="C22:C36">
    <cfRule type="expression" dxfId="37" priority="3">
      <formula>D22&gt;0</formula>
    </cfRule>
  </conditionalFormatting>
  <conditionalFormatting sqref="G22:J60">
    <cfRule type="expression" dxfId="36" priority="1">
      <formula>$J22&gt;0</formula>
    </cfRule>
  </conditionalFormatting>
  <hyperlinks>
    <hyperlink ref="J1" r:id="rId1" xr:uid="{0C7F9F2A-AB4B-6F4F-985B-572599F51D2F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D56B-18C9-D446-BFF2-DF16424539CA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45078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June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June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June</v>
      </c>
      <c r="E21" s="14" t="str">
        <f>"for "&amp;TEXT(EOMONTH($B$3,0),"MMMM")</f>
        <v>for June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91.45</v>
      </c>
      <c r="C22" s="27" t="s">
        <v>13</v>
      </c>
      <c r="D22" s="1">
        <f t="shared" ref="D22:D30" si="0">ROUNDDOWN((SUMIF($H:$H,$C22,$J:$J)*$B$17)/B22,0)</f>
        <v>0</v>
      </c>
      <c r="E22" s="2">
        <f t="shared" ref="E22:E30" si="1">IF(D22="","",D22*B22)</f>
        <v>0</v>
      </c>
      <c r="G22" s="33" t="s">
        <v>0</v>
      </c>
      <c r="H22" s="19" t="s">
        <v>1</v>
      </c>
      <c r="I22" s="34">
        <v>0.06</v>
      </c>
      <c r="J22" s="35">
        <f t="shared" ref="J22:J60" si="2">SUMIF($C$6:$C$14,$G22,$B$6:$B$14)*I22</f>
        <v>1.2E-2</v>
      </c>
    </row>
    <row r="23" spans="2:11" x14ac:dyDescent="0.2">
      <c r="B23" s="6">
        <v>349.71</v>
      </c>
      <c r="C23" s="28" t="s">
        <v>2</v>
      </c>
      <c r="D23" s="3">
        <f t="shared" si="0"/>
        <v>34</v>
      </c>
      <c r="E23" s="11">
        <f t="shared" si="1"/>
        <v>11890.14</v>
      </c>
      <c r="G23" s="33" t="s">
        <v>0</v>
      </c>
      <c r="H23" s="19" t="s">
        <v>2</v>
      </c>
      <c r="I23" s="34">
        <v>0.06</v>
      </c>
      <c r="J23" s="35">
        <f t="shared" si="2"/>
        <v>1.2E-2</v>
      </c>
    </row>
    <row r="24" spans="2:11" x14ac:dyDescent="0.2">
      <c r="B24" s="5">
        <v>60.7</v>
      </c>
      <c r="C24" s="27" t="s">
        <v>5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13.36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54.84</v>
      </c>
      <c r="C26" s="27" t="s">
        <v>16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18.899999999999999</v>
      </c>
      <c r="C27" s="28" t="s">
        <v>6</v>
      </c>
      <c r="D27" s="3">
        <f t="shared" si="0"/>
        <v>3174</v>
      </c>
      <c r="E27" s="11">
        <f t="shared" si="1"/>
        <v>59988.6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75.84</v>
      </c>
      <c r="C28" s="27" t="s">
        <v>44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101.82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229.97</v>
      </c>
      <c r="C30" s="27" t="s">
        <v>1</v>
      </c>
      <c r="D30" s="1">
        <f t="shared" si="0"/>
        <v>704</v>
      </c>
      <c r="E30" s="2">
        <f t="shared" si="1"/>
        <v>161898.88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51.98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40.31</v>
      </c>
      <c r="C32" s="27" t="s">
        <v>17</v>
      </c>
      <c r="D32" s="1">
        <f>ROUNDDOWN((SUMIF($H:$H,$C32,$J:$J)*$B$17)/B32,0)</f>
        <v>7417</v>
      </c>
      <c r="E32" s="2">
        <f>IF(D32="","",D32*B32)</f>
        <v>298979.27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58.07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59.51</v>
      </c>
      <c r="C34" s="62" t="s">
        <v>12</v>
      </c>
      <c r="D34" s="63">
        <f>ROUNDDOWN((SUMIF($H:$H,$C34,$J:$J)*$B$17)/B34,0)</f>
        <v>5326</v>
      </c>
      <c r="E34" s="64">
        <f>IF(D34="","",D34*B34)</f>
        <v>316950.26</v>
      </c>
      <c r="G34" s="33" t="s">
        <v>0</v>
      </c>
      <c r="H34" s="19" t="s">
        <v>12</v>
      </c>
      <c r="I34" s="34">
        <v>0.82</v>
      </c>
      <c r="J34" s="35">
        <f t="shared" si="2"/>
        <v>0.16400000000000001</v>
      </c>
    </row>
    <row r="35" spans="2:10" x14ac:dyDescent="0.2">
      <c r="B35" s="6">
        <v>67.81</v>
      </c>
      <c r="C35" s="28" t="s">
        <v>3</v>
      </c>
      <c r="D35" s="3">
        <f>ROUNDDOWN((SUMIF($H:$H,$C35,$J:$J)*$B$17)/B35,0)</f>
        <v>2212</v>
      </c>
      <c r="E35" s="11">
        <f>IF(D35="","",D35*B35)</f>
        <v>149995.72</v>
      </c>
      <c r="G35" s="36" t="s">
        <v>0</v>
      </c>
      <c r="H35" s="37" t="s">
        <v>13</v>
      </c>
      <c r="I35" s="38">
        <f>1-SUM(I22:I34)</f>
        <v>0</v>
      </c>
      <c r="J35" s="39">
        <f t="shared" si="2"/>
        <v>0</v>
      </c>
    </row>
    <row r="36" spans="2:10" x14ac:dyDescent="0.2">
      <c r="D36" s="15" t="s">
        <v>14</v>
      </c>
      <c r="E36" s="16">
        <f>SUM(E22:E35)</f>
        <v>999702.87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0.51</v>
      </c>
      <c r="J41" s="71">
        <f t="shared" si="2"/>
        <v>0</v>
      </c>
    </row>
    <row r="42" spans="2:10" x14ac:dyDescent="0.2">
      <c r="G42" s="43" t="s">
        <v>28</v>
      </c>
      <c r="H42" s="19" t="s">
        <v>1</v>
      </c>
      <c r="I42" s="34">
        <v>0</v>
      </c>
      <c r="J42" s="35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0.51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0.51</v>
      </c>
      <c r="J55" s="71">
        <f t="shared" si="2"/>
        <v>0.153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5" priority="2">
      <formula>B15&lt;&gt;1</formula>
    </cfRule>
  </conditionalFormatting>
  <conditionalFormatting sqref="C22:C36">
    <cfRule type="expression" dxfId="34" priority="3">
      <formula>D22&gt;0</formula>
    </cfRule>
  </conditionalFormatting>
  <conditionalFormatting sqref="G22:J60">
    <cfRule type="expression" dxfId="33" priority="1">
      <formula>$J22&gt;0</formula>
    </cfRule>
  </conditionalFormatting>
  <hyperlinks>
    <hyperlink ref="J1" r:id="rId1" xr:uid="{4FA5B0DA-5BC9-F147-ACDF-1525919B270C}"/>
  </hyperlinks>
  <pageMargins left="0.7" right="0.7" top="0.75" bottom="0.75" header="0.3" footer="0.3"/>
  <pageSetup scale="6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8D63-93E0-1841-A05C-25FDA0131E6D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45047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May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May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May</v>
      </c>
      <c r="E21" s="14" t="str">
        <f>"for "&amp;TEXT(EOMONTH($B$3,0),"MMMM")</f>
        <v>for May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91.78</v>
      </c>
      <c r="C22" s="27" t="s">
        <v>13</v>
      </c>
      <c r="D22" s="1">
        <f t="shared" ref="D22:D30" si="0">ROUNDDOWN((SUMIF($H:$H,$C22,$J:$J)*$B$17)/B22,0)</f>
        <v>0</v>
      </c>
      <c r="E22" s="2">
        <f t="shared" ref="E22:E30" si="1">IF(D22="","",D22*B22)</f>
        <v>0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322.56</v>
      </c>
      <c r="C23" s="28" t="s">
        <v>2</v>
      </c>
      <c r="D23" s="3">
        <f t="shared" si="0"/>
        <v>136</v>
      </c>
      <c r="E23" s="11">
        <f t="shared" si="1"/>
        <v>43868.160000000003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63.47</v>
      </c>
      <c r="C24" s="27" t="s">
        <v>5</v>
      </c>
      <c r="D24" s="1">
        <f t="shared" si="0"/>
        <v>693</v>
      </c>
      <c r="E24" s="2">
        <f t="shared" si="1"/>
        <v>43984.71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14.15</v>
      </c>
      <c r="C25" s="28" t="s">
        <v>26</v>
      </c>
      <c r="D25" s="3">
        <f t="shared" si="0"/>
        <v>0</v>
      </c>
      <c r="E25" s="11">
        <f t="shared" si="1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56.25</v>
      </c>
      <c r="C26" s="27" t="s">
        <v>16</v>
      </c>
      <c r="D26" s="1">
        <f t="shared" si="0"/>
        <v>4426</v>
      </c>
      <c r="E26" s="2">
        <f t="shared" si="1"/>
        <v>248962.5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19.05</v>
      </c>
      <c r="C27" s="28" t="s">
        <v>6</v>
      </c>
      <c r="D27" s="3">
        <f t="shared" si="0"/>
        <v>4829</v>
      </c>
      <c r="E27" s="11">
        <f t="shared" si="1"/>
        <v>91992.45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76.44</v>
      </c>
      <c r="C28" s="27" t="s">
        <v>44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106.23</v>
      </c>
      <c r="C29" s="28" t="s">
        <v>15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227.99</v>
      </c>
      <c r="C30" s="27" t="s">
        <v>1</v>
      </c>
      <c r="D30" s="1">
        <f t="shared" si="0"/>
        <v>0</v>
      </c>
      <c r="E30" s="2">
        <f t="shared" si="1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51.49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39.96</v>
      </c>
      <c r="C32" s="27" t="s">
        <v>17</v>
      </c>
      <c r="D32" s="1">
        <f>ROUNDDOWN((SUMIF($H:$H,$C32,$J:$J)*$B$17)/B32,0)</f>
        <v>7482</v>
      </c>
      <c r="E32" s="2">
        <f>IF(D32="","",D32*B32)</f>
        <v>298980.72000000003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58.53</v>
      </c>
      <c r="C33" s="28" t="s">
        <v>11</v>
      </c>
      <c r="D33" s="3">
        <f>ROUNDDOWN((SUMIF($H:$H,$C33,$J:$J)*$B$17)/B33,0)</f>
        <v>0</v>
      </c>
      <c r="E33" s="11">
        <f t="shared" ref="E33" si="3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60.27</v>
      </c>
      <c r="C34" s="62" t="s">
        <v>12</v>
      </c>
      <c r="D34" s="63">
        <f>ROUNDDOWN((SUMIF($H:$H,$C34,$J:$J)*$B$17)/B34,0)</f>
        <v>2024</v>
      </c>
      <c r="E34" s="64">
        <f>IF(D34="","",D34*B34)</f>
        <v>121986.48000000001</v>
      </c>
      <c r="G34" s="33" t="s">
        <v>0</v>
      </c>
      <c r="H34" s="19" t="s">
        <v>12</v>
      </c>
      <c r="I34" s="34">
        <v>0.34</v>
      </c>
      <c r="J34" s="35">
        <f t="shared" si="2"/>
        <v>6.8000000000000005E-2</v>
      </c>
    </row>
    <row r="35" spans="2:10" x14ac:dyDescent="0.2">
      <c r="B35" s="6">
        <v>69.52</v>
      </c>
      <c r="C35" s="28" t="s">
        <v>3</v>
      </c>
      <c r="D35" s="3">
        <f>ROUNDDOWN((SUMIF($H:$H,$C35,$J:$J)*$B$17)/B35,0)</f>
        <v>2157</v>
      </c>
      <c r="E35" s="11">
        <f>IF(D35="","",D35*B35)</f>
        <v>149954.63999999998</v>
      </c>
      <c r="G35" s="36" t="s">
        <v>0</v>
      </c>
      <c r="H35" s="37" t="s">
        <v>13</v>
      </c>
      <c r="I35" s="38">
        <f>1-SUM(I22:I34)</f>
        <v>0</v>
      </c>
      <c r="J35" s="39">
        <f t="shared" si="2"/>
        <v>0</v>
      </c>
    </row>
    <row r="36" spans="2:10" x14ac:dyDescent="0.2">
      <c r="D36" s="15" t="s">
        <v>14</v>
      </c>
      <c r="E36" s="16">
        <f>SUM(E22:E35)</f>
        <v>999729.66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4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1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32" priority="2">
      <formula>B15&lt;&gt;1</formula>
    </cfRule>
  </conditionalFormatting>
  <conditionalFormatting sqref="C22:C36">
    <cfRule type="expression" dxfId="31" priority="3">
      <formula>D22&gt;0</formula>
    </cfRule>
  </conditionalFormatting>
  <conditionalFormatting sqref="G22:J60">
    <cfRule type="expression" dxfId="30" priority="1">
      <formula>$J22&gt;0</formula>
    </cfRule>
  </conditionalFormatting>
  <hyperlinks>
    <hyperlink ref="J1" r:id="rId1" xr:uid="{CE4E8D7C-4E9C-B544-B734-6BF1F0726DB1}"/>
  </hyperlinks>
  <pageMargins left="0.7" right="0.7" top="0.75" bottom="0.75" header="0.3" footer="0.3"/>
  <pageSetup scale="6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8634-B12A-704C-852F-437B43F763A0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45017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April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April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April</v>
      </c>
      <c r="E21" s="14" t="str">
        <f>"for "&amp;TEXT(EOMONTH($B$3,0),"MMMM")</f>
        <v>for April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91.48</v>
      </c>
      <c r="C22" s="27" t="s">
        <v>13</v>
      </c>
      <c r="D22" s="1">
        <f t="shared" ref="D22:D23" si="0">ROUNDDOWN((SUMIF($H:$H,$C22,$J:$J)*$B$17)/B22,0)</f>
        <v>743</v>
      </c>
      <c r="E22" s="2">
        <f t="shared" ref="E22:E23" si="1">IF(D22="","",D22*B22)</f>
        <v>67969.64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320.04000000000002</v>
      </c>
      <c r="C23" s="28" t="s">
        <v>2</v>
      </c>
      <c r="D23" s="3">
        <f t="shared" si="0"/>
        <v>137</v>
      </c>
      <c r="E23" s="11">
        <f t="shared" si="1"/>
        <v>43845.48</v>
      </c>
      <c r="G23" s="33" t="s">
        <v>0</v>
      </c>
      <c r="H23" s="19" t="s">
        <v>2</v>
      </c>
      <c r="I23" s="34">
        <v>0.22</v>
      </c>
      <c r="J23" s="35">
        <f t="shared" si="2"/>
        <v>4.4000000000000004E-2</v>
      </c>
    </row>
    <row r="24" spans="2:11" x14ac:dyDescent="0.2">
      <c r="B24" s="5">
        <v>61.28</v>
      </c>
      <c r="C24" s="27" t="s">
        <v>5</v>
      </c>
      <c r="D24" s="1">
        <f t="shared" ref="D24:D30" si="3">ROUNDDOWN((SUMIF($H:$H,$C24,$J:$J)*$B$17)/B24,0)</f>
        <v>718</v>
      </c>
      <c r="E24" s="2">
        <f t="shared" ref="E24:E30" si="4">IF(D24="","",D24*B24)</f>
        <v>43999.040000000001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15.54</v>
      </c>
      <c r="C25" s="28" t="s">
        <v>26</v>
      </c>
      <c r="D25" s="3">
        <f t="shared" si="3"/>
        <v>0</v>
      </c>
      <c r="E25" s="11">
        <f t="shared" si="4"/>
        <v>0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55.57</v>
      </c>
      <c r="C26" s="27" t="s">
        <v>16</v>
      </c>
      <c r="D26" s="1">
        <f t="shared" si="3"/>
        <v>4480</v>
      </c>
      <c r="E26" s="2">
        <f t="shared" si="4"/>
        <v>248953.60000000001</v>
      </c>
      <c r="G26" s="33" t="s">
        <v>0</v>
      </c>
      <c r="H26" s="19" t="s">
        <v>5</v>
      </c>
      <c r="I26" s="34">
        <v>0.22</v>
      </c>
      <c r="J26" s="35">
        <f t="shared" si="2"/>
        <v>4.4000000000000004E-2</v>
      </c>
    </row>
    <row r="27" spans="2:11" x14ac:dyDescent="0.2">
      <c r="B27" s="6">
        <v>19.03</v>
      </c>
      <c r="C27" s="28" t="s">
        <v>6</v>
      </c>
      <c r="D27" s="3">
        <f t="shared" si="3"/>
        <v>4834</v>
      </c>
      <c r="E27" s="11">
        <f t="shared" si="4"/>
        <v>91991.02</v>
      </c>
      <c r="G27" s="33" t="s">
        <v>0</v>
      </c>
      <c r="H27" s="19" t="s">
        <v>6</v>
      </c>
      <c r="I27" s="34">
        <v>0.22</v>
      </c>
      <c r="J27" s="35">
        <f t="shared" si="2"/>
        <v>4.4000000000000004E-2</v>
      </c>
    </row>
    <row r="28" spans="2:11" x14ac:dyDescent="0.2">
      <c r="B28" s="5">
        <v>76.209999999999994</v>
      </c>
      <c r="C28" s="27" t="s">
        <v>44</v>
      </c>
      <c r="D28" s="1">
        <f t="shared" si="3"/>
        <v>0</v>
      </c>
      <c r="E28" s="2">
        <f t="shared" si="4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106.73</v>
      </c>
      <c r="C29" s="28" t="s">
        <v>15</v>
      </c>
      <c r="D29" s="3">
        <f t="shared" si="3"/>
        <v>0</v>
      </c>
      <c r="E29" s="11">
        <f t="shared" si="4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225.96</v>
      </c>
      <c r="C30" s="27" t="s">
        <v>1</v>
      </c>
      <c r="D30" s="1">
        <f t="shared" si="3"/>
        <v>0</v>
      </c>
      <c r="E30" s="2">
        <f t="shared" si="4"/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50.59</v>
      </c>
      <c r="C31" s="28" t="s">
        <v>30</v>
      </c>
      <c r="D31" s="3">
        <f>ROUNDDOWN((SUMIF($H:$H,$C31,$J:$J)*$B$17)/B31,0)</f>
        <v>0</v>
      </c>
      <c r="E31" s="11">
        <f>IF(D31="","",D31*B31)</f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39.01</v>
      </c>
      <c r="C32" s="27" t="s">
        <v>17</v>
      </c>
      <c r="D32" s="1">
        <f>ROUNDDOWN((SUMIF($H:$H,$C32,$J:$J)*$B$17)/B32,0)</f>
        <v>7664</v>
      </c>
      <c r="E32" s="2">
        <f>IF(D32="","",D32*B32)</f>
        <v>298972.63999999996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58.42</v>
      </c>
      <c r="C33" s="28" t="s">
        <v>11</v>
      </c>
      <c r="D33" s="3">
        <f>ROUNDDOWN((SUMIF($H:$H,$C33,$J:$J)*$B$17)/B33,0)</f>
        <v>0</v>
      </c>
      <c r="E33" s="11">
        <f t="shared" ref="E33" si="5">IF(D33="","",D33*B33)</f>
        <v>0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B34" s="61">
        <v>60.01</v>
      </c>
      <c r="C34" s="62" t="s">
        <v>12</v>
      </c>
      <c r="D34" s="63">
        <f>ROUNDDOWN((SUMIF($H:$H,$C34,$J:$J)*$B$17)/B34,0)</f>
        <v>899</v>
      </c>
      <c r="E34" s="64">
        <f>IF(D34="","",D34*B34)</f>
        <v>53948.99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B35" s="6">
        <v>70.06</v>
      </c>
      <c r="C35" s="28" t="s">
        <v>3</v>
      </c>
      <c r="D35" s="3">
        <f>ROUNDDOWN((SUMIF($H:$H,$C35,$J:$J)*$B$17)/B35,0)</f>
        <v>2141</v>
      </c>
      <c r="E35" s="11">
        <f>IF(D35="","",D35*B35)</f>
        <v>149998.46</v>
      </c>
      <c r="G35" s="36" t="s">
        <v>0</v>
      </c>
      <c r="H35" s="37" t="s">
        <v>13</v>
      </c>
      <c r="I35" s="38">
        <f>1-SUM(I22:I34)</f>
        <v>0.33999999999999997</v>
      </c>
      <c r="J35" s="39">
        <f t="shared" si="2"/>
        <v>6.7999999999999991E-2</v>
      </c>
    </row>
    <row r="36" spans="2:10" x14ac:dyDescent="0.2">
      <c r="D36" s="15" t="s">
        <v>14</v>
      </c>
      <c r="E36" s="16">
        <f>SUM(E22:E35)</f>
        <v>999678.86999999988</v>
      </c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12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79" t="s">
        <v>28</v>
      </c>
      <c r="H42" s="65" t="s">
        <v>1</v>
      </c>
      <c r="I42" s="76">
        <v>0</v>
      </c>
      <c r="J42" s="75">
        <f t="shared" si="2"/>
        <v>0</v>
      </c>
    </row>
    <row r="43" spans="2:10" x14ac:dyDescent="0.2">
      <c r="G43" s="43" t="s">
        <v>29</v>
      </c>
      <c r="H43" s="19" t="s">
        <v>30</v>
      </c>
      <c r="I43" s="34">
        <v>0.33</v>
      </c>
      <c r="J43" s="3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ref="I47" si="6">I40</f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VGIT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7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7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VGIT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9" priority="2">
      <formula>B15&lt;&gt;1</formula>
    </cfRule>
  </conditionalFormatting>
  <conditionalFormatting sqref="C22:C36">
    <cfRule type="expression" dxfId="28" priority="3">
      <formula>D22&gt;0</formula>
    </cfRule>
  </conditionalFormatting>
  <conditionalFormatting sqref="G22:J60">
    <cfRule type="expression" dxfId="27" priority="1">
      <formula>$J22&gt;0</formula>
    </cfRule>
  </conditionalFormatting>
  <hyperlinks>
    <hyperlink ref="J1" r:id="rId1" xr:uid="{95B60C3D-E2C8-1F45-860B-94A9F3EFC5D0}"/>
  </hyperlinks>
  <pageMargins left="0.7" right="0.7" top="0.75" bottom="0.75" header="0.3" footer="0.3"/>
  <pageSetup scale="6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74E16-A8AC-4349-A3F3-FDD30301FE26}">
  <sheetPr>
    <pageSetUpPr fitToPage="1"/>
  </sheetPr>
  <dimension ref="B1:K60"/>
  <sheetViews>
    <sheetView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96">
        <v>44986</v>
      </c>
      <c r="C3" s="9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March 2023</v>
      </c>
      <c r="K17" s="10"/>
    </row>
    <row r="18" spans="2:11" x14ac:dyDescent="0.2">
      <c r="K18" s="10"/>
    </row>
    <row r="19" spans="2:11" ht="21" x14ac:dyDescent="0.25">
      <c r="B19" s="97" t="str">
        <f>"Portfolio Holdings for "&amp;TEXT(EOMONTH(B3,0),"MMMM YYYY")</f>
        <v>Portfolio Holdings for March 2023</v>
      </c>
      <c r="C19" s="97"/>
      <c r="D19" s="97"/>
      <c r="E19" s="9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March</v>
      </c>
      <c r="E21" s="14" t="str">
        <f>"for "&amp;TEXT(EOMONTH($B$3,0),"MMMM")</f>
        <v>for March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91.71</v>
      </c>
      <c r="C22" s="27" t="s">
        <v>13</v>
      </c>
      <c r="D22" s="1">
        <f t="shared" ref="D22:D29" si="0">ROUNDDOWN((SUMIF($H:$H,$C22,$J:$J)*$B$17)/B22,0)</f>
        <v>2180</v>
      </c>
      <c r="E22" s="2">
        <f t="shared" ref="E22:E29" si="1">IF(D22="","",D22*B22)</f>
        <v>199927.8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59.7</v>
      </c>
      <c r="C23" s="28" t="s">
        <v>5</v>
      </c>
      <c r="D23" s="3">
        <f t="shared" si="0"/>
        <v>0</v>
      </c>
      <c r="E23" s="11">
        <f t="shared" si="1"/>
        <v>0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14.23</v>
      </c>
      <c r="C24" s="27" t="s">
        <v>26</v>
      </c>
      <c r="D24" s="1">
        <f t="shared" si="0"/>
        <v>0</v>
      </c>
      <c r="E24" s="2">
        <f t="shared" si="1"/>
        <v>0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53.81</v>
      </c>
      <c r="C25" s="28" t="s">
        <v>16</v>
      </c>
      <c r="D25" s="3">
        <f t="shared" si="0"/>
        <v>1839</v>
      </c>
      <c r="E25" s="11">
        <f t="shared" si="1"/>
        <v>98956.590000000011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17.489999999999998</v>
      </c>
      <c r="C26" s="27" t="s">
        <v>6</v>
      </c>
      <c r="D26" s="1">
        <f t="shared" si="0"/>
        <v>2744</v>
      </c>
      <c r="E26" s="2">
        <f t="shared" si="1"/>
        <v>47992.56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75.28</v>
      </c>
      <c r="C27" s="28" t="s">
        <v>44</v>
      </c>
      <c r="D27" s="3">
        <f t="shared" si="0"/>
        <v>717</v>
      </c>
      <c r="E27" s="11">
        <f t="shared" si="1"/>
        <v>53975.76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110.16</v>
      </c>
      <c r="C28" s="27" t="s">
        <v>15</v>
      </c>
      <c r="D28" s="1">
        <f t="shared" si="0"/>
        <v>0</v>
      </c>
      <c r="E28" s="2">
        <f t="shared" si="1"/>
        <v>0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">
        <v>219.15</v>
      </c>
      <c r="C29" s="28" t="s">
        <v>1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47.07</v>
      </c>
      <c r="C30" s="27" t="s">
        <v>30</v>
      </c>
      <c r="D30" s="1">
        <f>ROUNDDOWN((SUMIF($H:$H,$C30,$J:$J)*$B$17)/B30,0)</f>
        <v>0</v>
      </c>
      <c r="E30" s="2">
        <f>IF(D30="","",D30*B30)</f>
        <v>0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35.33</v>
      </c>
      <c r="C31" s="28" t="s">
        <v>17</v>
      </c>
      <c r="D31" s="3">
        <f>ROUNDDOWN((SUMIF($H:$H,$C31,$J:$J)*$B$17)/B31,0)</f>
        <v>2802</v>
      </c>
      <c r="E31" s="11">
        <f>IF(D31="","",D31*B31)</f>
        <v>98994.659999999989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86">
        <v>57.69</v>
      </c>
      <c r="C32" s="27" t="s">
        <v>11</v>
      </c>
      <c r="D32" s="1">
        <f>ROUNDDOWN((SUMIF($H:$H,$C32,$J:$J)*$B$17)/B32,0)</f>
        <v>6066</v>
      </c>
      <c r="E32" s="2">
        <f t="shared" ref="E32" si="3">IF(D32="","",D32*B32)</f>
        <v>349947.54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">
        <v>71.209999999999994</v>
      </c>
      <c r="C33" s="28" t="s">
        <v>3</v>
      </c>
      <c r="D33" s="3">
        <f>ROUNDDOWN((SUMIF($H:$H,$C33,$J:$J)*$B$17)/B33,0)</f>
        <v>2106</v>
      </c>
      <c r="E33" s="11">
        <f>IF(D33="","",D33*B33)</f>
        <v>149968.25999999998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999763.16999999993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2:10" x14ac:dyDescent="0.2">
      <c r="G36" s="81" t="s">
        <v>28</v>
      </c>
      <c r="H36" s="65" t="s">
        <v>1</v>
      </c>
      <c r="I36" s="76">
        <v>0.33</v>
      </c>
      <c r="J36" s="75">
        <f t="shared" si="2"/>
        <v>0</v>
      </c>
    </row>
    <row r="37" spans="2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2:10" x14ac:dyDescent="0.2">
      <c r="G38" s="81" t="s">
        <v>28</v>
      </c>
      <c r="H38" s="65" t="s">
        <v>16</v>
      </c>
      <c r="I38" s="76">
        <v>0.33</v>
      </c>
      <c r="J38" s="75">
        <f t="shared" si="2"/>
        <v>0</v>
      </c>
    </row>
    <row r="39" spans="2:10" x14ac:dyDescent="0.2">
      <c r="G39" s="81" t="s">
        <v>28</v>
      </c>
      <c r="H39" s="65" t="s">
        <v>6</v>
      </c>
      <c r="I39" s="76">
        <v>0.16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0.17999999999999994</v>
      </c>
      <c r="J41" s="71">
        <f t="shared" si="2"/>
        <v>0</v>
      </c>
    </row>
    <row r="42" spans="2:10" x14ac:dyDescent="0.2">
      <c r="G42" s="87" t="s">
        <v>29</v>
      </c>
      <c r="H42" t="s">
        <v>1</v>
      </c>
      <c r="I42" s="88">
        <v>0</v>
      </c>
      <c r="J42" s="89">
        <f t="shared" si="2"/>
        <v>0</v>
      </c>
    </row>
    <row r="43" spans="2:10" x14ac:dyDescent="0.2">
      <c r="G43" s="79" t="s">
        <v>29</v>
      </c>
      <c r="H43" s="65" t="s">
        <v>30</v>
      </c>
      <c r="I43" s="76">
        <v>0.33</v>
      </c>
      <c r="J43" s="75">
        <f t="shared" si="2"/>
        <v>0</v>
      </c>
    </row>
    <row r="44" spans="2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2:10" x14ac:dyDescent="0.2">
      <c r="G45" s="79" t="s">
        <v>29</v>
      </c>
      <c r="H45" s="65" t="s">
        <v>16</v>
      </c>
      <c r="I45" s="76">
        <v>0.33</v>
      </c>
      <c r="J45" s="7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 t="shared" ref="I46:I47" si="4">I39</f>
        <v>0.16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f t="shared" si="4"/>
        <v>0</v>
      </c>
      <c r="J47" s="35">
        <f t="shared" si="2"/>
        <v>0</v>
      </c>
    </row>
    <row r="48" spans="2:10" x14ac:dyDescent="0.2">
      <c r="G48" s="78" t="s">
        <v>29</v>
      </c>
      <c r="H48" s="73" t="str">
        <f>H41</f>
        <v>VCSH</v>
      </c>
      <c r="I48" s="72">
        <f>1-SUM(I42:I47)</f>
        <v>0.17999999999999994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v>0.33</v>
      </c>
      <c r="J50" s="35">
        <f t="shared" si="2"/>
        <v>9.9000000000000005E-2</v>
      </c>
    </row>
    <row r="51" spans="7:10" x14ac:dyDescent="0.2">
      <c r="G51" s="45" t="s">
        <v>18</v>
      </c>
      <c r="H51" s="19" t="s">
        <v>15</v>
      </c>
      <c r="I51" s="34">
        <f t="shared" ref="I51:I54" si="5">I44</f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5"/>
        <v>0.33</v>
      </c>
      <c r="J52" s="35">
        <f t="shared" si="2"/>
        <v>9.9000000000000005E-2</v>
      </c>
    </row>
    <row r="53" spans="7:10" x14ac:dyDescent="0.2">
      <c r="G53" s="77" t="s">
        <v>18</v>
      </c>
      <c r="H53" s="65" t="s">
        <v>6</v>
      </c>
      <c r="I53" s="76">
        <f t="shared" si="5"/>
        <v>0.16</v>
      </c>
      <c r="J53" s="75">
        <f t="shared" si="2"/>
        <v>4.8000000000000001E-2</v>
      </c>
    </row>
    <row r="54" spans="7:10" x14ac:dyDescent="0.2">
      <c r="G54" s="45" t="s">
        <v>18</v>
      </c>
      <c r="H54" s="19" t="s">
        <v>26</v>
      </c>
      <c r="I54" s="34">
        <f t="shared" si="5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0.17999999999999994</v>
      </c>
      <c r="J55" s="71">
        <f t="shared" si="2"/>
        <v>5.3999999999999979E-2</v>
      </c>
    </row>
    <row r="56" spans="7:10" x14ac:dyDescent="0.2">
      <c r="G56" s="70" t="s">
        <v>31</v>
      </c>
      <c r="H56" s="65" t="s">
        <v>46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11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11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11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26" priority="2">
      <formula>B15&lt;&gt;1</formula>
    </cfRule>
  </conditionalFormatting>
  <conditionalFormatting sqref="C22:C34">
    <cfRule type="expression" dxfId="25" priority="3">
      <formula>D22&gt;0</formula>
    </cfRule>
  </conditionalFormatting>
  <conditionalFormatting sqref="G22:J60">
    <cfRule type="expression" dxfId="24" priority="1">
      <formula>$J22&gt;0</formula>
    </cfRule>
  </conditionalFormatting>
  <hyperlinks>
    <hyperlink ref="J1" r:id="rId1" xr:uid="{78E0C8D6-750B-7A4F-B965-DF031283699D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November 2023</vt:lpstr>
      <vt:lpstr>October 2023</vt:lpstr>
      <vt:lpstr>September 2023</vt:lpstr>
      <vt:lpstr>August 2023</vt:lpstr>
      <vt:lpstr>July 2023</vt:lpstr>
      <vt:lpstr>June 2023</vt:lpstr>
      <vt:lpstr>May 2023</vt:lpstr>
      <vt:lpstr>April 2023</vt:lpstr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'April 2023'!Print_Area</vt:lpstr>
      <vt:lpstr>'August 2022'!Print_Area</vt:lpstr>
      <vt:lpstr>'August 2023'!Print_Area</vt:lpstr>
      <vt:lpstr>'December 2022'!Print_Area</vt:lpstr>
      <vt:lpstr>'February 2023'!Print_Area</vt:lpstr>
      <vt:lpstr>'January 2023'!Print_Area</vt:lpstr>
      <vt:lpstr>'July 2023'!Print_Area</vt:lpstr>
      <vt:lpstr>'June 2023'!Print_Area</vt:lpstr>
      <vt:lpstr>'March 2023'!Print_Area</vt:lpstr>
      <vt:lpstr>'May 2023'!Print_Area</vt:lpstr>
      <vt:lpstr>'November 2022'!Print_Area</vt:lpstr>
      <vt:lpstr>'November 2023'!Print_Area</vt:lpstr>
      <vt:lpstr>'October 2022'!Print_Area</vt:lpstr>
      <vt:lpstr>'October 2023'!Print_Area</vt:lpstr>
      <vt:lpstr>'September 2022'!Print_Area</vt:lpstr>
      <vt:lpstr>'September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2023-11-02T05:31:34Z</dcterms:modified>
</cp:coreProperties>
</file>