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BF4AF9CD-A0AE-DC4A-9796-48E612B8A8F1}" xr6:coauthVersionLast="47" xr6:coauthVersionMax="47" xr10:uidLastSave="{00000000-0000-0000-0000-000000000000}"/>
  <bookViews>
    <workbookView xWindow="7600" yWindow="500" windowWidth="25840" windowHeight="27420" xr2:uid="{F5D8227E-CACA-2F49-B285-B1651E481D2E}"/>
  </bookViews>
  <sheets>
    <sheet name="June 2023" sheetId="11" r:id="rId1"/>
    <sheet name="May 2023" sheetId="10" r:id="rId2"/>
    <sheet name="April 2023" sheetId="9" r:id="rId3"/>
    <sheet name="March 2023" sheetId="8" r:id="rId4"/>
    <sheet name="February 2023" sheetId="7" r:id="rId5"/>
    <sheet name="January 2023" sheetId="6" r:id="rId6"/>
    <sheet name="December 2022" sheetId="5" r:id="rId7"/>
    <sheet name="November 2022" sheetId="4" r:id="rId8"/>
    <sheet name="October 2022" sheetId="3" r:id="rId9"/>
    <sheet name="September 2022" sheetId="2" r:id="rId10"/>
    <sheet name="August 2022" sheetId="1" r:id="rId11"/>
  </sheets>
  <definedNames>
    <definedName name="_xlnm.Print_Area" localSheetId="2">'April 2023'!$B$2:$E$34</definedName>
    <definedName name="_xlnm.Print_Area" localSheetId="10">'August 2022'!$B$2:$E$37</definedName>
    <definedName name="_xlnm.Print_Area" localSheetId="6">'December 2022'!$B$2:$E$37</definedName>
    <definedName name="_xlnm.Print_Area" localSheetId="4">'February 2023'!$B$2:$E$33</definedName>
    <definedName name="_xlnm.Print_Area" localSheetId="5">'January 2023'!$B$2:$E$33</definedName>
    <definedName name="_xlnm.Print_Area" localSheetId="0">'June 2023'!$B$2:$E$34</definedName>
    <definedName name="_xlnm.Print_Area" localSheetId="3">'March 2023'!$B$2:$E$34</definedName>
    <definedName name="_xlnm.Print_Area" localSheetId="1">'May 2023'!$B$2:$E$34</definedName>
    <definedName name="_xlnm.Print_Area" localSheetId="7">'November 2022'!$B$2:$E$37</definedName>
    <definedName name="_xlnm.Print_Area" localSheetId="8">'October 2022'!$B$2:$E$37</definedName>
    <definedName name="_xlnm.Print_Area" localSheetId="9">'September 2022'!$B$2:$E$37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0" i="11" l="1"/>
  <c r="J59" i="11"/>
  <c r="J58" i="11"/>
  <c r="J57" i="11"/>
  <c r="J56" i="11"/>
  <c r="H55" i="11"/>
  <c r="J53" i="11"/>
  <c r="J52" i="11"/>
  <c r="I51" i="11"/>
  <c r="J51" i="11" s="1"/>
  <c r="J50" i="11"/>
  <c r="J49" i="11"/>
  <c r="I49" i="11"/>
  <c r="H48" i="11"/>
  <c r="D32" i="11" s="1"/>
  <c r="E32" i="11" s="1"/>
  <c r="I47" i="11"/>
  <c r="I54" i="11" s="1"/>
  <c r="J54" i="11" s="1"/>
  <c r="J46" i="11"/>
  <c r="J45" i="11"/>
  <c r="D26" i="11" s="1"/>
  <c r="E26" i="11" s="1"/>
  <c r="I44" i="11"/>
  <c r="J44" i="11" s="1"/>
  <c r="D29" i="11" s="1"/>
  <c r="E29" i="11" s="1"/>
  <c r="J43" i="11"/>
  <c r="D31" i="11" s="1"/>
  <c r="E31" i="11" s="1"/>
  <c r="J42" i="11"/>
  <c r="I41" i="11"/>
  <c r="J41" i="11" s="1"/>
  <c r="J40" i="11"/>
  <c r="J39" i="11"/>
  <c r="J38" i="11"/>
  <c r="J37" i="11"/>
  <c r="J36" i="11"/>
  <c r="I35" i="11"/>
  <c r="J35" i="11" s="1"/>
  <c r="D22" i="11" s="1"/>
  <c r="E22" i="11" s="1"/>
  <c r="J34" i="11"/>
  <c r="J33" i="11"/>
  <c r="D33" i="11"/>
  <c r="E33" i="11" s="1"/>
  <c r="J32" i="11"/>
  <c r="J31" i="11"/>
  <c r="J30" i="11"/>
  <c r="J29" i="11"/>
  <c r="J28" i="11"/>
  <c r="D28" i="11"/>
  <c r="E28" i="11" s="1"/>
  <c r="J27" i="11"/>
  <c r="D27" i="11" s="1"/>
  <c r="E27" i="11" s="1"/>
  <c r="J26" i="11"/>
  <c r="J25" i="11"/>
  <c r="J24" i="11"/>
  <c r="J23" i="11"/>
  <c r="D23" i="11"/>
  <c r="E23" i="11" s="1"/>
  <c r="J22" i="11"/>
  <c r="D30" i="11" s="1"/>
  <c r="E30" i="11" s="1"/>
  <c r="E21" i="11"/>
  <c r="D21" i="11"/>
  <c r="B19" i="11"/>
  <c r="C17" i="11"/>
  <c r="B15" i="11"/>
  <c r="J60" i="10"/>
  <c r="J59" i="10"/>
  <c r="J58" i="10"/>
  <c r="J57" i="10"/>
  <c r="J56" i="10"/>
  <c r="H55" i="10"/>
  <c r="J53" i="10"/>
  <c r="J52" i="10"/>
  <c r="I51" i="10"/>
  <c r="J51" i="10" s="1"/>
  <c r="J50" i="10"/>
  <c r="J49" i="10"/>
  <c r="I49" i="10"/>
  <c r="H48" i="10"/>
  <c r="D32" i="10" s="1"/>
  <c r="E32" i="10" s="1"/>
  <c r="I47" i="10"/>
  <c r="I54" i="10" s="1"/>
  <c r="J46" i="10"/>
  <c r="J45" i="10"/>
  <c r="D26" i="10" s="1"/>
  <c r="E26" i="10" s="1"/>
  <c r="I44" i="10"/>
  <c r="J44" i="10" s="1"/>
  <c r="D29" i="10" s="1"/>
  <c r="E29" i="10" s="1"/>
  <c r="J43" i="10"/>
  <c r="J42" i="10"/>
  <c r="D30" i="10" s="1"/>
  <c r="E30" i="10" s="1"/>
  <c r="I41" i="10"/>
  <c r="J41" i="10" s="1"/>
  <c r="J40" i="10"/>
  <c r="J39" i="10"/>
  <c r="J38" i="10"/>
  <c r="J37" i="10"/>
  <c r="J36" i="10"/>
  <c r="I35" i="10"/>
  <c r="J35" i="10" s="1"/>
  <c r="D22" i="10" s="1"/>
  <c r="E22" i="10" s="1"/>
  <c r="J34" i="10"/>
  <c r="J33" i="10"/>
  <c r="D33" i="10" s="1"/>
  <c r="E33" i="10" s="1"/>
  <c r="J32" i="10"/>
  <c r="J31" i="10"/>
  <c r="D31" i="10"/>
  <c r="E31" i="10" s="1"/>
  <c r="J30" i="10"/>
  <c r="J29" i="10"/>
  <c r="J28" i="10"/>
  <c r="J27" i="10"/>
  <c r="J26" i="10"/>
  <c r="J25" i="10"/>
  <c r="J24" i="10"/>
  <c r="J23" i="10"/>
  <c r="D23" i="10"/>
  <c r="E23" i="10" s="1"/>
  <c r="J22" i="10"/>
  <c r="E21" i="10"/>
  <c r="D21" i="10"/>
  <c r="B19" i="10"/>
  <c r="C17" i="10"/>
  <c r="B15" i="10"/>
  <c r="D24" i="9"/>
  <c r="E24" i="9" s="1"/>
  <c r="D25" i="9"/>
  <c r="E25" i="9" s="1"/>
  <c r="D26" i="9"/>
  <c r="E26" i="9" s="1"/>
  <c r="D27" i="9"/>
  <c r="E27" i="9" s="1"/>
  <c r="D28" i="9"/>
  <c r="E28" i="9" s="1"/>
  <c r="D29" i="9"/>
  <c r="E29" i="9" s="1"/>
  <c r="D30" i="9"/>
  <c r="E30" i="9" s="1"/>
  <c r="D31" i="9"/>
  <c r="E31" i="9" s="1"/>
  <c r="D32" i="9"/>
  <c r="E32" i="9" s="1"/>
  <c r="D33" i="9"/>
  <c r="E33" i="9" s="1"/>
  <c r="D34" i="9"/>
  <c r="E34" i="9" s="1"/>
  <c r="D35" i="9"/>
  <c r="E35" i="9" s="1"/>
  <c r="J60" i="8"/>
  <c r="J59" i="8"/>
  <c r="J58" i="8"/>
  <c r="J57" i="8"/>
  <c r="J56" i="8"/>
  <c r="H55" i="8"/>
  <c r="I52" i="8"/>
  <c r="J52" i="8" s="1"/>
  <c r="I51" i="8"/>
  <c r="J51" i="8" s="1"/>
  <c r="J50" i="8"/>
  <c r="I49" i="8"/>
  <c r="J49" i="8" s="1"/>
  <c r="H48" i="8"/>
  <c r="I47" i="8"/>
  <c r="I54" i="8" s="1"/>
  <c r="J54" i="8" s="1"/>
  <c r="J45" i="8"/>
  <c r="I44" i="8"/>
  <c r="J43" i="8"/>
  <c r="J42" i="8"/>
  <c r="J40" i="8"/>
  <c r="J39" i="8"/>
  <c r="J38" i="8"/>
  <c r="J37" i="8"/>
  <c r="J36" i="8"/>
  <c r="I35" i="8"/>
  <c r="J35" i="8" s="1"/>
  <c r="D22" i="8" s="1"/>
  <c r="E22" i="8" s="1"/>
  <c r="J34" i="8"/>
  <c r="J33" i="8"/>
  <c r="D32" i="8" s="1"/>
  <c r="E32" i="8" s="1"/>
  <c r="J32" i="8"/>
  <c r="J31" i="8"/>
  <c r="D31" i="8"/>
  <c r="E31" i="8" s="1"/>
  <c r="J30" i="8"/>
  <c r="J29" i="8"/>
  <c r="J28" i="8"/>
  <c r="J27" i="8"/>
  <c r="J26" i="8"/>
  <c r="J25" i="8"/>
  <c r="J24" i="8"/>
  <c r="D33" i="8" s="1"/>
  <c r="E33" i="8" s="1"/>
  <c r="J23" i="8"/>
  <c r="D23" i="8"/>
  <c r="E23" i="8" s="1"/>
  <c r="J22" i="8"/>
  <c r="E21" i="8"/>
  <c r="D21" i="8"/>
  <c r="B19" i="8"/>
  <c r="C17" i="8"/>
  <c r="B15" i="8"/>
  <c r="I55" i="11" l="1"/>
  <c r="J55" i="11" s="1"/>
  <c r="J47" i="11"/>
  <c r="D25" i="11" s="1"/>
  <c r="E25" i="11" s="1"/>
  <c r="D35" i="11"/>
  <c r="E35" i="11" s="1"/>
  <c r="I48" i="11"/>
  <c r="J48" i="11" s="1"/>
  <c r="D34" i="11" s="1"/>
  <c r="E34" i="11" s="1"/>
  <c r="D24" i="11"/>
  <c r="E24" i="11" s="1"/>
  <c r="J54" i="10"/>
  <c r="I55" i="10"/>
  <c r="J55" i="10" s="1"/>
  <c r="D25" i="10"/>
  <c r="E25" i="10" s="1"/>
  <c r="D34" i="10"/>
  <c r="E34" i="10" s="1"/>
  <c r="D27" i="10"/>
  <c r="E27" i="10" s="1"/>
  <c r="D35" i="10"/>
  <c r="E35" i="10" s="1"/>
  <c r="D28" i="10"/>
  <c r="E28" i="10" s="1"/>
  <c r="J47" i="10"/>
  <c r="I48" i="10"/>
  <c r="J48" i="10" s="1"/>
  <c r="D24" i="10"/>
  <c r="E24" i="10" s="1"/>
  <c r="D30" i="8"/>
  <c r="E30" i="8" s="1"/>
  <c r="D29" i="8"/>
  <c r="E29" i="8" s="1"/>
  <c r="D25" i="8"/>
  <c r="E25" i="8" s="1"/>
  <c r="J47" i="8"/>
  <c r="D24" i="8" s="1"/>
  <c r="E24" i="8" s="1"/>
  <c r="I41" i="8"/>
  <c r="J41" i="8" s="1"/>
  <c r="I46" i="8"/>
  <c r="J44" i="8"/>
  <c r="D28" i="8" s="1"/>
  <c r="E28" i="8" s="1"/>
  <c r="E36" i="11" l="1"/>
  <c r="E36" i="10"/>
  <c r="J46" i="8"/>
  <c r="I53" i="8"/>
  <c r="I48" i="8"/>
  <c r="J48" i="8" s="1"/>
  <c r="J53" i="8" l="1"/>
  <c r="I55" i="8"/>
  <c r="J55" i="8" s="1"/>
  <c r="D27" i="8" s="1"/>
  <c r="E27" i="8" s="1"/>
  <c r="D26" i="8"/>
  <c r="E26" i="8" s="1"/>
  <c r="E34" i="8" l="1"/>
  <c r="J60" i="9" l="1"/>
  <c r="J59" i="9"/>
  <c r="J58" i="9"/>
  <c r="J57" i="9"/>
  <c r="J56" i="9"/>
  <c r="H55" i="9"/>
  <c r="J53" i="9"/>
  <c r="J52" i="9"/>
  <c r="I51" i="9"/>
  <c r="J51" i="9" s="1"/>
  <c r="J50" i="9"/>
  <c r="J49" i="9"/>
  <c r="I49" i="9"/>
  <c r="H48" i="9"/>
  <c r="I47" i="9"/>
  <c r="I54" i="9" s="1"/>
  <c r="J54" i="9" s="1"/>
  <c r="J46" i="9"/>
  <c r="J45" i="9"/>
  <c r="I44" i="9"/>
  <c r="J44" i="9" s="1"/>
  <c r="J43" i="9"/>
  <c r="J42" i="9"/>
  <c r="I41" i="9"/>
  <c r="J41" i="9" s="1"/>
  <c r="J40" i="9"/>
  <c r="J39" i="9"/>
  <c r="J38" i="9"/>
  <c r="J37" i="9"/>
  <c r="J36" i="9"/>
  <c r="I35" i="9"/>
  <c r="J35" i="9" s="1"/>
  <c r="D22" i="9" s="1"/>
  <c r="E22" i="9" s="1"/>
  <c r="J34" i="9"/>
  <c r="J33" i="9"/>
  <c r="J32" i="9"/>
  <c r="J31" i="9"/>
  <c r="J30" i="9"/>
  <c r="J29" i="9"/>
  <c r="J28" i="9"/>
  <c r="J27" i="9"/>
  <c r="J26" i="9"/>
  <c r="J25" i="9"/>
  <c r="J24" i="9"/>
  <c r="J23" i="9"/>
  <c r="D23" i="9"/>
  <c r="E23" i="9" s="1"/>
  <c r="J22" i="9"/>
  <c r="E21" i="9"/>
  <c r="D21" i="9"/>
  <c r="B19" i="9"/>
  <c r="C17" i="9"/>
  <c r="B15" i="9"/>
  <c r="D24" i="7"/>
  <c r="E24" i="7" s="1"/>
  <c r="D23" i="7"/>
  <c r="E23" i="7" s="1"/>
  <c r="I50" i="7"/>
  <c r="I45" i="7"/>
  <c r="I43" i="7"/>
  <c r="I38" i="7"/>
  <c r="I36" i="7"/>
  <c r="E36" i="9" l="1"/>
  <c r="I55" i="9"/>
  <c r="J55" i="9" s="1"/>
  <c r="J47" i="9"/>
  <c r="I48" i="9"/>
  <c r="J48" i="9" s="1"/>
  <c r="J60" i="7"/>
  <c r="J59" i="7"/>
  <c r="J58" i="7"/>
  <c r="J57" i="7"/>
  <c r="J56" i="7"/>
  <c r="H55" i="7"/>
  <c r="I54" i="7"/>
  <c r="J54" i="7" s="1"/>
  <c r="I53" i="7"/>
  <c r="J53" i="7" s="1"/>
  <c r="J50" i="7"/>
  <c r="D30" i="7" s="1"/>
  <c r="E30" i="7" s="1"/>
  <c r="H48" i="7"/>
  <c r="I47" i="7"/>
  <c r="J47" i="7" s="1"/>
  <c r="J46" i="7"/>
  <c r="I46" i="7"/>
  <c r="J45" i="7"/>
  <c r="I52" i="7"/>
  <c r="J52" i="7" s="1"/>
  <c r="I44" i="7"/>
  <c r="J44" i="7" s="1"/>
  <c r="J43" i="7"/>
  <c r="D29" i="7" s="1"/>
  <c r="E29" i="7" s="1"/>
  <c r="J42" i="7"/>
  <c r="I41" i="7"/>
  <c r="J41" i="7" s="1"/>
  <c r="J40" i="7"/>
  <c r="I39" i="7"/>
  <c r="J39" i="7" s="1"/>
  <c r="J38" i="7"/>
  <c r="J37" i="7"/>
  <c r="J36" i="7"/>
  <c r="I35" i="7"/>
  <c r="J35" i="7" s="1"/>
  <c r="D22" i="7" s="1"/>
  <c r="E22" i="7" s="1"/>
  <c r="J34" i="7"/>
  <c r="J33" i="7"/>
  <c r="J32" i="7"/>
  <c r="J31" i="7"/>
  <c r="J30" i="7"/>
  <c r="J29" i="7"/>
  <c r="D31" i="7"/>
  <c r="E31" i="7" s="1"/>
  <c r="J28" i="7"/>
  <c r="J27" i="7"/>
  <c r="J26" i="7"/>
  <c r="J25" i="7"/>
  <c r="J24" i="7"/>
  <c r="J23" i="7"/>
  <c r="J22" i="7"/>
  <c r="E21" i="7"/>
  <c r="D21" i="7"/>
  <c r="B19" i="7"/>
  <c r="C17" i="7"/>
  <c r="B15" i="7"/>
  <c r="I47" i="6"/>
  <c r="I44" i="6"/>
  <c r="I54" i="6"/>
  <c r="J54" i="6" s="1"/>
  <c r="I51" i="6"/>
  <c r="J51" i="6" s="1"/>
  <c r="I50" i="6"/>
  <c r="J50" i="6" s="1"/>
  <c r="I42" i="6"/>
  <c r="I49" i="6" s="1"/>
  <c r="J49" i="6" s="1"/>
  <c r="H55" i="6"/>
  <c r="H48" i="6"/>
  <c r="I38" i="6"/>
  <c r="I45" i="6" s="1"/>
  <c r="I35" i="6"/>
  <c r="J60" i="6"/>
  <c r="J59" i="6"/>
  <c r="J58" i="6"/>
  <c r="J57" i="6"/>
  <c r="J56" i="6"/>
  <c r="J47" i="6"/>
  <c r="J44" i="6"/>
  <c r="J43" i="6"/>
  <c r="J42" i="6"/>
  <c r="J40" i="6"/>
  <c r="J39" i="6"/>
  <c r="I39" i="6"/>
  <c r="I46" i="6" s="1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D22" i="6" s="1"/>
  <c r="E22" i="6" s="1"/>
  <c r="J25" i="6"/>
  <c r="J24" i="6"/>
  <c r="D29" i="6" s="1"/>
  <c r="E29" i="6" s="1"/>
  <c r="J23" i="6"/>
  <c r="J22" i="6"/>
  <c r="E21" i="6"/>
  <c r="D21" i="6"/>
  <c r="B19" i="6"/>
  <c r="C17" i="6"/>
  <c r="B15" i="6"/>
  <c r="B15" i="5"/>
  <c r="C17" i="5"/>
  <c r="B19" i="5"/>
  <c r="D21" i="5"/>
  <c r="E21" i="5"/>
  <c r="D22" i="5"/>
  <c r="E22" i="5"/>
  <c r="J22" i="5"/>
  <c r="D26" i="5" s="1"/>
  <c r="E26" i="5" s="1"/>
  <c r="J23" i="5"/>
  <c r="J24" i="5"/>
  <c r="D25" i="5"/>
  <c r="E25" i="5" s="1"/>
  <c r="J25" i="5"/>
  <c r="J26" i="5"/>
  <c r="J27" i="5"/>
  <c r="J28" i="5"/>
  <c r="J29" i="5"/>
  <c r="D30" i="5"/>
  <c r="E30" i="5"/>
  <c r="J30" i="5"/>
  <c r="J31" i="5"/>
  <c r="J32" i="5"/>
  <c r="D33" i="5"/>
  <c r="E33" i="5" s="1"/>
  <c r="J33" i="5"/>
  <c r="J34" i="5"/>
  <c r="J35" i="5"/>
  <c r="I36" i="5"/>
  <c r="J36" i="5"/>
  <c r="I37" i="5"/>
  <c r="I41" i="5" s="1"/>
  <c r="J41" i="5" s="1"/>
  <c r="J38" i="5"/>
  <c r="I39" i="5"/>
  <c r="J39" i="5"/>
  <c r="J40" i="5"/>
  <c r="D24" i="5" s="1"/>
  <c r="E24" i="5" s="1"/>
  <c r="J42" i="5"/>
  <c r="I43" i="5"/>
  <c r="J43" i="5" s="1"/>
  <c r="D29" i="5" s="1"/>
  <c r="E29" i="5" s="1"/>
  <c r="I44" i="5"/>
  <c r="J44" i="5"/>
  <c r="J45" i="5"/>
  <c r="D32" i="5" s="1"/>
  <c r="E32" i="5" s="1"/>
  <c r="I46" i="5"/>
  <c r="I48" i="5" s="1"/>
  <c r="J48" i="5" s="1"/>
  <c r="J46" i="5"/>
  <c r="J47" i="5"/>
  <c r="J49" i="5"/>
  <c r="I50" i="5"/>
  <c r="J50" i="5"/>
  <c r="I51" i="5"/>
  <c r="I55" i="5" s="1"/>
  <c r="J55" i="5" s="1"/>
  <c r="J51" i="5"/>
  <c r="J52" i="5"/>
  <c r="I53" i="5"/>
  <c r="J53" i="5" s="1"/>
  <c r="J54" i="5"/>
  <c r="J56" i="5"/>
  <c r="D31" i="5" s="1"/>
  <c r="E31" i="5" s="1"/>
  <c r="J57" i="5"/>
  <c r="J58" i="5"/>
  <c r="J59" i="5"/>
  <c r="J60" i="5"/>
  <c r="J60" i="4"/>
  <c r="J59" i="4"/>
  <c r="J58" i="4"/>
  <c r="J57" i="4"/>
  <c r="J56" i="4"/>
  <c r="I55" i="4"/>
  <c r="J55" i="4" s="1"/>
  <c r="J54" i="4"/>
  <c r="J53" i="4"/>
  <c r="J52" i="4"/>
  <c r="J51" i="4"/>
  <c r="J50" i="4"/>
  <c r="J49" i="4"/>
  <c r="I48" i="4"/>
  <c r="J48" i="4" s="1"/>
  <c r="J47" i="4"/>
  <c r="J46" i="4"/>
  <c r="J45" i="4"/>
  <c r="J44" i="4"/>
  <c r="J43" i="4"/>
  <c r="J42" i="4"/>
  <c r="I41" i="4"/>
  <c r="J41" i="4" s="1"/>
  <c r="J40" i="4"/>
  <c r="J39" i="4"/>
  <c r="J38" i="4"/>
  <c r="J37" i="4"/>
  <c r="J36" i="4"/>
  <c r="J35" i="4"/>
  <c r="D22" i="4" s="1"/>
  <c r="E22" i="4" s="1"/>
  <c r="J34" i="4"/>
  <c r="J33" i="4"/>
  <c r="J32" i="4"/>
  <c r="J31" i="4"/>
  <c r="J30" i="4"/>
  <c r="J29" i="4"/>
  <c r="J28" i="4"/>
  <c r="J27" i="4"/>
  <c r="J26" i="4"/>
  <c r="J25" i="4"/>
  <c r="J24" i="4"/>
  <c r="D24" i="4"/>
  <c r="E24" i="4" s="1"/>
  <c r="J23" i="4"/>
  <c r="J22" i="4"/>
  <c r="E21" i="4"/>
  <c r="D21" i="4"/>
  <c r="B19" i="4"/>
  <c r="C17" i="4"/>
  <c r="B15" i="4"/>
  <c r="J60" i="3"/>
  <c r="J59" i="3"/>
  <c r="J58" i="3"/>
  <c r="J57" i="3"/>
  <c r="J56" i="3"/>
  <c r="I55" i="3"/>
  <c r="J55" i="3" s="1"/>
  <c r="J54" i="3"/>
  <c r="J53" i="3"/>
  <c r="J52" i="3"/>
  <c r="J51" i="3"/>
  <c r="J50" i="3"/>
  <c r="J49" i="3"/>
  <c r="I48" i="3"/>
  <c r="J48" i="3" s="1"/>
  <c r="J47" i="3"/>
  <c r="J46" i="3"/>
  <c r="J45" i="3"/>
  <c r="J44" i="3"/>
  <c r="J43" i="3"/>
  <c r="J42" i="3"/>
  <c r="I41" i="3"/>
  <c r="J41" i="3" s="1"/>
  <c r="J40" i="3"/>
  <c r="J39" i="3"/>
  <c r="J38" i="3"/>
  <c r="J37" i="3"/>
  <c r="J36" i="3"/>
  <c r="J35" i="3"/>
  <c r="D22" i="3" s="1"/>
  <c r="E22" i="3" s="1"/>
  <c r="J34" i="3"/>
  <c r="J33" i="3"/>
  <c r="J32" i="3"/>
  <c r="J31" i="3"/>
  <c r="J30" i="3"/>
  <c r="J29" i="3"/>
  <c r="J28" i="3"/>
  <c r="J27" i="3"/>
  <c r="J26" i="3"/>
  <c r="J25" i="3"/>
  <c r="J24" i="3"/>
  <c r="D24" i="3"/>
  <c r="E24" i="3" s="1"/>
  <c r="J23" i="3"/>
  <c r="J22" i="3"/>
  <c r="E21" i="3"/>
  <c r="D21" i="3"/>
  <c r="B19" i="3"/>
  <c r="C17" i="3"/>
  <c r="B15" i="3"/>
  <c r="D24" i="2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I49" i="7" l="1"/>
  <c r="J49" i="7" s="1"/>
  <c r="D25" i="7"/>
  <c r="E25" i="7" s="1"/>
  <c r="D26" i="7"/>
  <c r="E26" i="7" s="1"/>
  <c r="I51" i="7"/>
  <c r="J51" i="7" s="1"/>
  <c r="D28" i="7" s="1"/>
  <c r="E28" i="7" s="1"/>
  <c r="I55" i="7"/>
  <c r="J55" i="7" s="1"/>
  <c r="I48" i="7"/>
  <c r="J48" i="7" s="1"/>
  <c r="D27" i="7" s="1"/>
  <c r="E27" i="7" s="1"/>
  <c r="I53" i="6"/>
  <c r="J53" i="6" s="1"/>
  <c r="J46" i="6"/>
  <c r="I48" i="6"/>
  <c r="J48" i="6" s="1"/>
  <c r="I52" i="6"/>
  <c r="J52" i="6" s="1"/>
  <c r="J45" i="6"/>
  <c r="D23" i="6" s="1"/>
  <c r="E23" i="6" s="1"/>
  <c r="I41" i="6"/>
  <c r="J41" i="6" s="1"/>
  <c r="D25" i="6"/>
  <c r="E25" i="6" s="1"/>
  <c r="D26" i="6"/>
  <c r="E26" i="6" s="1"/>
  <c r="D24" i="6"/>
  <c r="E24" i="6" s="1"/>
  <c r="D27" i="6"/>
  <c r="E27" i="6" s="1"/>
  <c r="I55" i="6"/>
  <c r="J55" i="6" s="1"/>
  <c r="D28" i="6" s="1"/>
  <c r="E28" i="6" s="1"/>
  <c r="D23" i="5"/>
  <c r="E23" i="5" s="1"/>
  <c r="D28" i="5"/>
  <c r="E28" i="5" s="1"/>
  <c r="J37" i="5"/>
  <c r="D27" i="5" s="1"/>
  <c r="E27" i="5" s="1"/>
  <c r="E34" i="5" s="1"/>
  <c r="D23" i="4"/>
  <c r="E23" i="4" s="1"/>
  <c r="E25" i="4" s="1"/>
  <c r="D23" i="3"/>
  <c r="E23" i="3" s="1"/>
  <c r="E25" i="3" s="1"/>
  <c r="E25" i="2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E32" i="7" l="1"/>
  <c r="E30" i="6"/>
  <c r="I54" i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<sst xmlns="http://schemas.openxmlformats.org/spreadsheetml/2006/main" count="1241" uniqueCount="47">
  <si>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</si>
  <si>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</si>
  <si>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</si>
  <si>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</si>
  <si>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</si>
  <si>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</si>
  <si>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</si>
  <si>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</si>
  <si>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</si>
  <si>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</si>
  <si>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</si>
  <si>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</si>
  <si>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</si>
  <si>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</si>
  <si>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</si>
  <si>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</si>
  <si>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</si>
  <si>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</si>
  <si>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</si>
  <si>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</si>
  <si>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</si>
  <si>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</si>
  <si>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</si>
  <si>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</si>
  <si>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</si>
  <si>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</si>
  <si>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</si>
  <si>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</si>
  <si>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</si>
  <si>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</si>
  <si>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</si>
  <si>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</si>
  <si>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</si>
  <si>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</si>
  <si>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</si>
  <si>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</si>
  <si>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</si>
  <si>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</si>
  <si>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</si>
  <si>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</si>
  <si>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</si>
  <si>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</si>
  <si>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</si>
  <si>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</si>
  <si>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</si>
  <si>
    <t>IWP</t>
  </si>
  <si>
    <t>VGCH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</si>
</sst>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0" fontId="0" fillId="7" borderId="0" xfId="0" applyFill="1"/>
    <xf numFmtId="10" fontId="0" fillId="7" borderId="0" xfId="3" applyNumberFormat="1" applyFont="1" applyFill="1"/>
    <xf numFmtId="0" fontId="18" fillId="7" borderId="0" xfId="0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10" fontId="0" fillId="7" borderId="9" xfId="3" applyNumberFormat="1" applyFont="1" applyFill="1" applyBorder="1"/>
    <xf numFmtId="10" fontId="0" fillId="7" borderId="1" xfId="3" applyNumberFormat="1" applyFont="1" applyFill="1" applyBorder="1"/>
    <xf numFmtId="0" fontId="0" fillId="7" borderId="1" xfId="0" applyFill="1" applyBorder="1"/>
    <xf numFmtId="0" fontId="13" fillId="7" borderId="4" xfId="0" applyFont="1" applyFill="1" applyBorder="1"/>
    <xf numFmtId="10" fontId="0" fillId="7" borderId="8" xfId="3" applyNumberFormat="1" applyFont="1" applyFill="1" applyBorder="1"/>
    <xf numFmtId="10" fontId="0" fillId="7" borderId="0" xfId="3" applyNumberFormat="1" applyFont="1" applyFill="1" applyBorder="1"/>
    <xf numFmtId="0" fontId="13" fillId="7" borderId="3" xfId="0" applyFont="1" applyFill="1" applyBorder="1"/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10" fontId="0" fillId="7" borderId="7" xfId="3" applyNumberFormat="1" applyFont="1" applyFill="1" applyBorder="1"/>
    <xf numFmtId="10" fontId="0" fillId="7" borderId="5" xfId="3" applyNumberFormat="1" applyFont="1" applyFill="1" applyBorder="1"/>
    <xf numFmtId="0" fontId="0" fillId="7" borderId="5" xfId="0" applyFill="1" applyBorder="1"/>
    <xf numFmtId="0" fontId="14" fillId="7" borderId="6" xfId="0" applyFont="1" applyFill="1" applyBorder="1" applyAlignment="1">
      <alignment horizontal="left"/>
    </xf>
    <xf numFmtId="44" fontId="0" fillId="0" borderId="0" xfId="2" applyFont="1" applyFill="1"/>
    <xf numFmtId="0" fontId="15" fillId="0" borderId="3" xfId="0" applyFont="1" applyBorder="1" applyAlignment="1">
      <alignment horizontal="left"/>
    </xf>
    <xf numFmtId="10" fontId="0" fillId="0" borderId="0" xfId="3" applyNumberFormat="1" applyFont="1" applyFill="1" applyBorder="1"/>
    <xf numFmtId="10" fontId="0" fillId="0" borderId="8" xfId="3" applyNumberFormat="1" applyFont="1" applyFill="1" applyBorder="1"/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3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dualmomentumsystems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almomentumsystem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ualmomentumsystem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ualmomentumsystem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dualmomentumsystem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dualmomentumsystems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dualmomentumsystems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E38B-8987-514C-8D89-D66B826AB2C5}">
  <sheetPr>
    <pageSetUpPr fitToPage="1"/>
  </sheetPr>
  <dimension ref="B1:K60"/>
  <sheetViews>
    <sheetView tabSelected="1" workbookViewId="0">
      <selection activeCell="I53" sqref="I53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45078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June 2023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June 2023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June</v>
      </c>
      <c r="E21" s="14" t="str">
        <f>"for "&amp;TEXT(EOMONTH($B$3,0),"MMMM")</f>
        <v>for June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91.45</v>
      </c>
      <c r="C22" s="27" t="s">
        <v>13</v>
      </c>
      <c r="D22" s="1">
        <f t="shared" ref="D22:D30" si="0">ROUNDDOWN((SUMIF($H:$H,$C22,$J:$J)*$B$17)/B22,0)</f>
        <v>0</v>
      </c>
      <c r="E22" s="2">
        <f t="shared" ref="E22:E30" si="1">IF(D22="","",D22*B22)</f>
        <v>0</v>
      </c>
      <c r="G22" s="33" t="s">
        <v>0</v>
      </c>
      <c r="H22" s="19" t="s">
        <v>1</v>
      </c>
      <c r="I22" s="34">
        <v>0.06</v>
      </c>
      <c r="J22" s="35">
        <f t="shared" ref="J22:J60" si="2">SUMIF($C$6:$C$14,$G22,$B$6:$B$14)*I22</f>
        <v>1.2E-2</v>
      </c>
    </row>
    <row r="23" spans="2:11" x14ac:dyDescent="0.2">
      <c r="B23" s="6">
        <v>349.71</v>
      </c>
      <c r="C23" s="28" t="s">
        <v>2</v>
      </c>
      <c r="D23" s="3">
        <f t="shared" si="0"/>
        <v>34</v>
      </c>
      <c r="E23" s="11">
        <f t="shared" si="1"/>
        <v>11890.14</v>
      </c>
      <c r="G23" s="33" t="s">
        <v>0</v>
      </c>
      <c r="H23" s="19" t="s">
        <v>2</v>
      </c>
      <c r="I23" s="34">
        <v>0.06</v>
      </c>
      <c r="J23" s="35">
        <f t="shared" si="2"/>
        <v>1.2E-2</v>
      </c>
    </row>
    <row r="24" spans="2:11" x14ac:dyDescent="0.2">
      <c r="B24" s="5">
        <v>60.7</v>
      </c>
      <c r="C24" s="27" t="s">
        <v>5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13.36</v>
      </c>
      <c r="C25" s="28" t="s">
        <v>26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54.84</v>
      </c>
      <c r="C26" s="27" t="s">
        <v>16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18.899999999999999</v>
      </c>
      <c r="C27" s="28" t="s">
        <v>6</v>
      </c>
      <c r="D27" s="3">
        <f t="shared" si="0"/>
        <v>3174</v>
      </c>
      <c r="E27" s="11">
        <f t="shared" si="1"/>
        <v>59988.6</v>
      </c>
      <c r="G27" s="33" t="s">
        <v>0</v>
      </c>
      <c r="H27" s="19" t="s">
        <v>6</v>
      </c>
      <c r="I27" s="34">
        <v>0.06</v>
      </c>
      <c r="J27" s="35">
        <f t="shared" si="2"/>
        <v>1.2E-2</v>
      </c>
    </row>
    <row r="28" spans="2:11" x14ac:dyDescent="0.2">
      <c r="B28" s="5">
        <v>75.84</v>
      </c>
      <c r="C28" s="27" t="s">
        <v>44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101.82</v>
      </c>
      <c r="C29" s="28" t="s">
        <v>15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229.97</v>
      </c>
      <c r="C30" s="27" t="s">
        <v>1</v>
      </c>
      <c r="D30" s="1">
        <f t="shared" si="0"/>
        <v>704</v>
      </c>
      <c r="E30" s="2">
        <f t="shared" si="1"/>
        <v>161898.88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51.98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40.31</v>
      </c>
      <c r="C32" s="27" t="s">
        <v>17</v>
      </c>
      <c r="D32" s="1">
        <f>ROUNDDOWN((SUMIF($H:$H,$C32,$J:$J)*$B$17)/B32,0)</f>
        <v>7417</v>
      </c>
      <c r="E32" s="2">
        <f>IF(D32="","",D32*B32)</f>
        <v>298979.27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58.07</v>
      </c>
      <c r="C33" s="28" t="s">
        <v>11</v>
      </c>
      <c r="D33" s="3">
        <f>ROUNDDOWN((SUMIF($H:$H,$C33,$J:$J)*$B$17)/B33,0)</f>
        <v>0</v>
      </c>
      <c r="E33" s="11">
        <f t="shared" ref="E33" si="3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59.51</v>
      </c>
      <c r="C34" s="62" t="s">
        <v>12</v>
      </c>
      <c r="D34" s="63">
        <f>ROUNDDOWN((SUMIF($H:$H,$C34,$J:$J)*$B$17)/B34,0)</f>
        <v>5326</v>
      </c>
      <c r="E34" s="64">
        <f>IF(D34="","",D34*B34)</f>
        <v>316950.26</v>
      </c>
      <c r="G34" s="33" t="s">
        <v>0</v>
      </c>
      <c r="H34" s="19" t="s">
        <v>12</v>
      </c>
      <c r="I34" s="34">
        <v>0.82</v>
      </c>
      <c r="J34" s="35">
        <f t="shared" si="2"/>
        <v>0.16400000000000001</v>
      </c>
    </row>
    <row r="35" spans="2:10" x14ac:dyDescent="0.2">
      <c r="B35" s="6">
        <v>67.81</v>
      </c>
      <c r="C35" s="28" t="s">
        <v>3</v>
      </c>
      <c r="D35" s="3">
        <f>ROUNDDOWN((SUMIF($H:$H,$C35,$J:$J)*$B$17)/B35,0)</f>
        <v>2212</v>
      </c>
      <c r="E35" s="11">
        <f>IF(D35="","",D35*B35)</f>
        <v>149995.72</v>
      </c>
      <c r="G35" s="36" t="s">
        <v>0</v>
      </c>
      <c r="H35" s="37" t="s">
        <v>13</v>
      </c>
      <c r="I35" s="38">
        <f>1-SUM(I22:I34)</f>
        <v>0</v>
      </c>
      <c r="J35" s="39">
        <f t="shared" si="2"/>
        <v>0</v>
      </c>
    </row>
    <row r="36" spans="2:10" x14ac:dyDescent="0.2">
      <c r="D36" s="15" t="s">
        <v>14</v>
      </c>
      <c r="E36" s="16">
        <f>SUM(E22:E35)</f>
        <v>999702.87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12</v>
      </c>
      <c r="I41" s="72">
        <f>1-SUM(I36:I40)</f>
        <v>0.51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4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VGIT</v>
      </c>
      <c r="I48" s="72">
        <f>1-SUM(I42:I47)</f>
        <v>0.51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77" t="s">
        <v>18</v>
      </c>
      <c r="H53" s="65" t="s">
        <v>6</v>
      </c>
      <c r="I53" s="76"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VGIT</v>
      </c>
      <c r="I55" s="72">
        <f>1-SUM(I49:I54)</f>
        <v>0.51</v>
      </c>
      <c r="J55" s="71">
        <f t="shared" si="2"/>
        <v>0.153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" priority="2">
      <formula>B15&lt;&gt;1</formula>
    </cfRule>
  </conditionalFormatting>
  <conditionalFormatting sqref="C22:C36">
    <cfRule type="expression" dxfId="1" priority="3">
      <formula>D22&gt;0</formula>
    </cfRule>
  </conditionalFormatting>
  <conditionalFormatting sqref="G22:J60">
    <cfRule type="expression" dxfId="0" priority="1">
      <formula>$J22&gt;0</formula>
    </cfRule>
  </conditionalFormatting>
  <hyperlinks>
    <hyperlink ref="J1" r:id="rId1" xr:uid="{0C7F9F2A-AB4B-6F4F-985B-572599F51D2F}"/>
  </hyperlinks>
  <pageMargins left="0.7" right="0.7" top="0.75" bottom="0.75" header="0.3" footer="0.3"/>
  <pageSetup scale="6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44805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September 2022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91.55</v>
      </c>
      <c r="C22" s="27" t="s">
        <v>13</v>
      </c>
      <c r="D22" s="1">
        <f>ROUNDDOWN((SUMIF($H:$H,$C22,$J:$J)*$B$17)/B22,0)</f>
        <v>2184</v>
      </c>
      <c r="E22" s="2">
        <f t="shared" ref="E22" si="0">IF(D22="","",D22*B22)</f>
        <v>199945.19999999998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58.48</v>
      </c>
      <c r="C23" s="28" t="s">
        <v>11</v>
      </c>
      <c r="D23" s="3">
        <f>ROUNDDOWN((SUMIF($H:$H,$C23,$J:$J)*$B$17)/B23,0)</f>
        <v>11114</v>
      </c>
      <c r="E23" s="11">
        <f>IF(D23="","",D23*B23)</f>
        <v>649946.72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68.81</v>
      </c>
      <c r="C24" s="62" t="s">
        <v>3</v>
      </c>
      <c r="D24" s="63">
        <f>ROUNDDOWN((SUMIF($H:$H,$C24,$J:$J)*$B$17)/B24,0)</f>
        <v>2179</v>
      </c>
      <c r="E24" s="64">
        <f t="shared" ref="E24" si="2">IF(D24="","",D24*B24)</f>
        <v>149936.99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999828.90999999992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8" priority="5">
      <formula>B15&lt;&gt;1</formula>
    </cfRule>
  </conditionalFormatting>
  <conditionalFormatting sqref="C22:C26">
    <cfRule type="expression" dxfId="7" priority="11">
      <formula>D22&gt;0</formula>
    </cfRule>
  </conditionalFormatting>
  <conditionalFormatting sqref="G22:J60">
    <cfRule type="expression" dxfId="6" priority="1">
      <formula>$J22&gt;0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44774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August 2022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B15">
    <cfRule type="expression" dxfId="5" priority="5">
      <formula>B15&lt;&gt;1</formula>
    </cfRule>
  </conditionalFormatting>
  <conditionalFormatting sqref="C22:C26">
    <cfRule type="expression" dxfId="4" priority="50">
      <formula>D22&gt;0</formula>
    </cfRule>
  </conditionalFormatting>
  <conditionalFormatting sqref="G22:J60">
    <cfRule type="expression" dxfId="3" priority="1">
      <formula>$J22&gt;0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8D63-93E0-1841-A05C-25FDA0131E6D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45047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May 2023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May 2023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May</v>
      </c>
      <c r="E21" s="14" t="str">
        <f>"for "&amp;TEXT(EOMONTH($B$3,0),"MMMM")</f>
        <v>for May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91.78</v>
      </c>
      <c r="C22" s="27" t="s">
        <v>13</v>
      </c>
      <c r="D22" s="1">
        <f t="shared" ref="D22:D30" si="0">ROUNDDOWN((SUMIF($H:$H,$C22,$J:$J)*$B$17)/B22,0)</f>
        <v>0</v>
      </c>
      <c r="E22" s="2">
        <f t="shared" ref="E22:E30" si="1">IF(D22="","",D22*B22)</f>
        <v>0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322.56</v>
      </c>
      <c r="C23" s="28" t="s">
        <v>2</v>
      </c>
      <c r="D23" s="3">
        <f t="shared" si="0"/>
        <v>136</v>
      </c>
      <c r="E23" s="11">
        <f t="shared" si="1"/>
        <v>43868.160000000003</v>
      </c>
      <c r="G23" s="33" t="s">
        <v>0</v>
      </c>
      <c r="H23" s="19" t="s">
        <v>2</v>
      </c>
      <c r="I23" s="34">
        <v>0.22</v>
      </c>
      <c r="J23" s="35">
        <f t="shared" si="2"/>
        <v>4.4000000000000004E-2</v>
      </c>
    </row>
    <row r="24" spans="2:11" x14ac:dyDescent="0.2">
      <c r="B24" s="5">
        <v>63.47</v>
      </c>
      <c r="C24" s="27" t="s">
        <v>5</v>
      </c>
      <c r="D24" s="1">
        <f t="shared" si="0"/>
        <v>693</v>
      </c>
      <c r="E24" s="2">
        <f t="shared" si="1"/>
        <v>43984.71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14.15</v>
      </c>
      <c r="C25" s="28" t="s">
        <v>26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56.25</v>
      </c>
      <c r="C26" s="27" t="s">
        <v>16</v>
      </c>
      <c r="D26" s="1">
        <f t="shared" si="0"/>
        <v>4426</v>
      </c>
      <c r="E26" s="2">
        <f t="shared" si="1"/>
        <v>248962.5</v>
      </c>
      <c r="G26" s="33" t="s">
        <v>0</v>
      </c>
      <c r="H26" s="19" t="s">
        <v>5</v>
      </c>
      <c r="I26" s="34">
        <v>0.22</v>
      </c>
      <c r="J26" s="35">
        <f t="shared" si="2"/>
        <v>4.4000000000000004E-2</v>
      </c>
    </row>
    <row r="27" spans="2:11" x14ac:dyDescent="0.2">
      <c r="B27" s="6">
        <v>19.05</v>
      </c>
      <c r="C27" s="28" t="s">
        <v>6</v>
      </c>
      <c r="D27" s="3">
        <f t="shared" si="0"/>
        <v>4829</v>
      </c>
      <c r="E27" s="11">
        <f t="shared" si="1"/>
        <v>91992.45</v>
      </c>
      <c r="G27" s="33" t="s">
        <v>0</v>
      </c>
      <c r="H27" s="19" t="s">
        <v>6</v>
      </c>
      <c r="I27" s="34">
        <v>0.22</v>
      </c>
      <c r="J27" s="35">
        <f t="shared" si="2"/>
        <v>4.4000000000000004E-2</v>
      </c>
    </row>
    <row r="28" spans="2:11" x14ac:dyDescent="0.2">
      <c r="B28" s="5">
        <v>76.44</v>
      </c>
      <c r="C28" s="27" t="s">
        <v>44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106.23</v>
      </c>
      <c r="C29" s="28" t="s">
        <v>15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227.99</v>
      </c>
      <c r="C30" s="27" t="s">
        <v>1</v>
      </c>
      <c r="D30" s="1">
        <f t="shared" si="0"/>
        <v>0</v>
      </c>
      <c r="E30" s="2">
        <f t="shared" si="1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51.49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39.96</v>
      </c>
      <c r="C32" s="27" t="s">
        <v>17</v>
      </c>
      <c r="D32" s="1">
        <f>ROUNDDOWN((SUMIF($H:$H,$C32,$J:$J)*$B$17)/B32,0)</f>
        <v>7482</v>
      </c>
      <c r="E32" s="2">
        <f>IF(D32="","",D32*B32)</f>
        <v>298980.72000000003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58.53</v>
      </c>
      <c r="C33" s="28" t="s">
        <v>11</v>
      </c>
      <c r="D33" s="3">
        <f>ROUNDDOWN((SUMIF($H:$H,$C33,$J:$J)*$B$17)/B33,0)</f>
        <v>0</v>
      </c>
      <c r="E33" s="11">
        <f t="shared" ref="E33" si="3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60.27</v>
      </c>
      <c r="C34" s="62" t="s">
        <v>12</v>
      </c>
      <c r="D34" s="63">
        <f>ROUNDDOWN((SUMIF($H:$H,$C34,$J:$J)*$B$17)/B34,0)</f>
        <v>2024</v>
      </c>
      <c r="E34" s="64">
        <f>IF(D34="","",D34*B34)</f>
        <v>121986.48000000001</v>
      </c>
      <c r="G34" s="33" t="s">
        <v>0</v>
      </c>
      <c r="H34" s="19" t="s">
        <v>12</v>
      </c>
      <c r="I34" s="34">
        <v>0.34</v>
      </c>
      <c r="J34" s="35">
        <f t="shared" si="2"/>
        <v>6.8000000000000005E-2</v>
      </c>
    </row>
    <row r="35" spans="2:10" x14ac:dyDescent="0.2">
      <c r="B35" s="6">
        <v>69.52</v>
      </c>
      <c r="C35" s="28" t="s">
        <v>3</v>
      </c>
      <c r="D35" s="3">
        <f>ROUNDDOWN((SUMIF($H:$H,$C35,$J:$J)*$B$17)/B35,0)</f>
        <v>2157</v>
      </c>
      <c r="E35" s="11">
        <f>IF(D35="","",D35*B35)</f>
        <v>149954.63999999998</v>
      </c>
      <c r="G35" s="36" t="s">
        <v>0</v>
      </c>
      <c r="H35" s="37" t="s">
        <v>13</v>
      </c>
      <c r="I35" s="38">
        <f>1-SUM(I22:I34)</f>
        <v>0</v>
      </c>
      <c r="J35" s="39">
        <f t="shared" si="2"/>
        <v>0</v>
      </c>
    </row>
    <row r="36" spans="2:10" x14ac:dyDescent="0.2">
      <c r="D36" s="15" t="s">
        <v>14</v>
      </c>
      <c r="E36" s="16">
        <f>SUM(E22:E35)</f>
        <v>999729.66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12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79" t="s">
        <v>28</v>
      </c>
      <c r="H42" s="65" t="s">
        <v>1</v>
      </c>
      <c r="I42" s="76">
        <v>0</v>
      </c>
      <c r="J42" s="75">
        <f t="shared" si="2"/>
        <v>0</v>
      </c>
    </row>
    <row r="43" spans="2:10" x14ac:dyDescent="0.2">
      <c r="G43" s="43" t="s">
        <v>29</v>
      </c>
      <c r="H43" s="19" t="s">
        <v>30</v>
      </c>
      <c r="I43" s="34">
        <v>0.33</v>
      </c>
      <c r="J43" s="3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4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VGIT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VGIT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32" priority="2">
      <formula>B15&lt;&gt;1</formula>
    </cfRule>
  </conditionalFormatting>
  <conditionalFormatting sqref="C22:C36">
    <cfRule type="expression" dxfId="31" priority="3">
      <formula>D22&gt;0</formula>
    </cfRule>
  </conditionalFormatting>
  <conditionalFormatting sqref="G22:J60">
    <cfRule type="expression" dxfId="30" priority="1">
      <formula>$J22&gt;0</formula>
    </cfRule>
  </conditionalFormatting>
  <hyperlinks>
    <hyperlink ref="J1" r:id="rId1" xr:uid="{CE4E8D7C-4E9C-B544-B734-6BF1F0726DB1}"/>
  </hyperlinks>
  <pageMargins left="0.7" right="0.7" top="0.75" bottom="0.7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A8634-B12A-704C-852F-437B43F763A0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45017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April 2023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April 2023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April</v>
      </c>
      <c r="E21" s="14" t="str">
        <f>"for "&amp;TEXT(EOMONTH($B$3,0),"MMMM")</f>
        <v>for April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91.48</v>
      </c>
      <c r="C22" s="27" t="s">
        <v>13</v>
      </c>
      <c r="D22" s="1">
        <f t="shared" ref="D22:D23" si="0">ROUNDDOWN((SUMIF($H:$H,$C22,$J:$J)*$B$17)/B22,0)</f>
        <v>743</v>
      </c>
      <c r="E22" s="2">
        <f t="shared" ref="E22:E23" si="1">IF(D22="","",D22*B22)</f>
        <v>67969.64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320.04000000000002</v>
      </c>
      <c r="C23" s="28" t="s">
        <v>2</v>
      </c>
      <c r="D23" s="3">
        <f t="shared" si="0"/>
        <v>137</v>
      </c>
      <c r="E23" s="11">
        <f t="shared" si="1"/>
        <v>43845.48</v>
      </c>
      <c r="G23" s="33" t="s">
        <v>0</v>
      </c>
      <c r="H23" s="19" t="s">
        <v>2</v>
      </c>
      <c r="I23" s="34">
        <v>0.22</v>
      </c>
      <c r="J23" s="35">
        <f t="shared" si="2"/>
        <v>4.4000000000000004E-2</v>
      </c>
    </row>
    <row r="24" spans="2:11" x14ac:dyDescent="0.2">
      <c r="B24" s="5">
        <v>61.28</v>
      </c>
      <c r="C24" s="27" t="s">
        <v>5</v>
      </c>
      <c r="D24" s="1">
        <f t="shared" ref="D24:D30" si="3">ROUNDDOWN((SUMIF($H:$H,$C24,$J:$J)*$B$17)/B24,0)</f>
        <v>718</v>
      </c>
      <c r="E24" s="2">
        <f t="shared" ref="E24:E30" si="4">IF(D24="","",D24*B24)</f>
        <v>43999.040000000001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15.54</v>
      </c>
      <c r="C25" s="28" t="s">
        <v>26</v>
      </c>
      <c r="D25" s="3">
        <f t="shared" si="3"/>
        <v>0</v>
      </c>
      <c r="E25" s="11">
        <f t="shared" si="4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55.57</v>
      </c>
      <c r="C26" s="27" t="s">
        <v>16</v>
      </c>
      <c r="D26" s="1">
        <f t="shared" si="3"/>
        <v>4480</v>
      </c>
      <c r="E26" s="2">
        <f t="shared" si="4"/>
        <v>248953.60000000001</v>
      </c>
      <c r="G26" s="33" t="s">
        <v>0</v>
      </c>
      <c r="H26" s="19" t="s">
        <v>5</v>
      </c>
      <c r="I26" s="34">
        <v>0.22</v>
      </c>
      <c r="J26" s="35">
        <f t="shared" si="2"/>
        <v>4.4000000000000004E-2</v>
      </c>
    </row>
    <row r="27" spans="2:11" x14ac:dyDescent="0.2">
      <c r="B27" s="6">
        <v>19.03</v>
      </c>
      <c r="C27" s="28" t="s">
        <v>6</v>
      </c>
      <c r="D27" s="3">
        <f t="shared" si="3"/>
        <v>4834</v>
      </c>
      <c r="E27" s="11">
        <f t="shared" si="4"/>
        <v>91991.02</v>
      </c>
      <c r="G27" s="33" t="s">
        <v>0</v>
      </c>
      <c r="H27" s="19" t="s">
        <v>6</v>
      </c>
      <c r="I27" s="34">
        <v>0.22</v>
      </c>
      <c r="J27" s="35">
        <f t="shared" si="2"/>
        <v>4.4000000000000004E-2</v>
      </c>
    </row>
    <row r="28" spans="2:11" x14ac:dyDescent="0.2">
      <c r="B28" s="5">
        <v>76.209999999999994</v>
      </c>
      <c r="C28" s="27" t="s">
        <v>44</v>
      </c>
      <c r="D28" s="1">
        <f t="shared" si="3"/>
        <v>0</v>
      </c>
      <c r="E28" s="2">
        <f t="shared" si="4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106.73</v>
      </c>
      <c r="C29" s="28" t="s">
        <v>15</v>
      </c>
      <c r="D29" s="3">
        <f t="shared" si="3"/>
        <v>0</v>
      </c>
      <c r="E29" s="11">
        <f t="shared" si="4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225.96</v>
      </c>
      <c r="C30" s="27" t="s">
        <v>1</v>
      </c>
      <c r="D30" s="1">
        <f t="shared" si="3"/>
        <v>0</v>
      </c>
      <c r="E30" s="2">
        <f t="shared" si="4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50.59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39.01</v>
      </c>
      <c r="C32" s="27" t="s">
        <v>17</v>
      </c>
      <c r="D32" s="1">
        <f>ROUNDDOWN((SUMIF($H:$H,$C32,$J:$J)*$B$17)/B32,0)</f>
        <v>7664</v>
      </c>
      <c r="E32" s="2">
        <f>IF(D32="","",D32*B32)</f>
        <v>298972.63999999996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58.42</v>
      </c>
      <c r="C33" s="28" t="s">
        <v>11</v>
      </c>
      <c r="D33" s="3">
        <f>ROUNDDOWN((SUMIF($H:$H,$C33,$J:$J)*$B$17)/B33,0)</f>
        <v>0</v>
      </c>
      <c r="E33" s="11">
        <f t="shared" ref="E33" si="5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60.01</v>
      </c>
      <c r="C34" s="62" t="s">
        <v>12</v>
      </c>
      <c r="D34" s="63">
        <f>ROUNDDOWN((SUMIF($H:$H,$C34,$J:$J)*$B$17)/B34,0)</f>
        <v>899</v>
      </c>
      <c r="E34" s="64">
        <f>IF(D34="","",D34*B34)</f>
        <v>53948.99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70.06</v>
      </c>
      <c r="C35" s="28" t="s">
        <v>3</v>
      </c>
      <c r="D35" s="3">
        <f>ROUNDDOWN((SUMIF($H:$H,$C35,$J:$J)*$B$17)/B35,0)</f>
        <v>2141</v>
      </c>
      <c r="E35" s="11">
        <f>IF(D35="","",D35*B35)</f>
        <v>149998.46</v>
      </c>
      <c r="G35" s="36" t="s">
        <v>0</v>
      </c>
      <c r="H35" s="37" t="s">
        <v>13</v>
      </c>
      <c r="I35" s="38">
        <f>1-SUM(I22:I34)</f>
        <v>0.33999999999999997</v>
      </c>
      <c r="J35" s="39">
        <f t="shared" si="2"/>
        <v>6.7999999999999991E-2</v>
      </c>
    </row>
    <row r="36" spans="2:10" x14ac:dyDescent="0.2">
      <c r="D36" s="15" t="s">
        <v>14</v>
      </c>
      <c r="E36" s="16">
        <f>SUM(E22:E35)</f>
        <v>999678.86999999988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12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79" t="s">
        <v>28</v>
      </c>
      <c r="H42" s="65" t="s">
        <v>1</v>
      </c>
      <c r="I42" s="76">
        <v>0</v>
      </c>
      <c r="J42" s="75">
        <f t="shared" si="2"/>
        <v>0</v>
      </c>
    </row>
    <row r="43" spans="2:10" x14ac:dyDescent="0.2">
      <c r="G43" s="43" t="s">
        <v>29</v>
      </c>
      <c r="H43" s="19" t="s">
        <v>30</v>
      </c>
      <c r="I43" s="34">
        <v>0.33</v>
      </c>
      <c r="J43" s="3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6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VGIT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7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7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VGIT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9" priority="2">
      <formula>B15&lt;&gt;1</formula>
    </cfRule>
  </conditionalFormatting>
  <conditionalFormatting sqref="C22:C36">
    <cfRule type="expression" dxfId="28" priority="3">
      <formula>D22&gt;0</formula>
    </cfRule>
  </conditionalFormatting>
  <conditionalFormatting sqref="G22:J60">
    <cfRule type="expression" dxfId="27" priority="1">
      <formula>$J22&gt;0</formula>
    </cfRule>
  </conditionalFormatting>
  <hyperlinks>
    <hyperlink ref="J1" r:id="rId1" xr:uid="{95B60C3D-E2C8-1F45-860B-94A9F3EFC5D0}"/>
  </hyperlinks>
  <pageMargins left="0.7" right="0.7" top="0.75" bottom="0.75" header="0.3" footer="0.3"/>
  <pageSetup scale="6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74E16-A8AC-4349-A3F3-FDD30301FE26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44986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March 2023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March 2023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March</v>
      </c>
      <c r="E21" s="14" t="str">
        <f>"for "&amp;TEXT(EOMONTH($B$3,0),"MMMM")</f>
        <v>for March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91.71</v>
      </c>
      <c r="C22" s="27" t="s">
        <v>13</v>
      </c>
      <c r="D22" s="1">
        <f t="shared" ref="D22:D29" si="0">ROUNDDOWN((SUMIF($H:$H,$C22,$J:$J)*$B$17)/B22,0)</f>
        <v>2180</v>
      </c>
      <c r="E22" s="2">
        <f t="shared" ref="E22:E29" si="1">IF(D22="","",D22*B22)</f>
        <v>199927.8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59.7</v>
      </c>
      <c r="C23" s="28" t="s">
        <v>5</v>
      </c>
      <c r="D23" s="3">
        <f t="shared" si="0"/>
        <v>0</v>
      </c>
      <c r="E23" s="11">
        <f t="shared" si="1"/>
        <v>0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14.23</v>
      </c>
      <c r="C24" s="27" t="s">
        <v>26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53.81</v>
      </c>
      <c r="C25" s="28" t="s">
        <v>16</v>
      </c>
      <c r="D25" s="3">
        <f t="shared" si="0"/>
        <v>1839</v>
      </c>
      <c r="E25" s="11">
        <f t="shared" si="1"/>
        <v>98956.590000000011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17.489999999999998</v>
      </c>
      <c r="C26" s="27" t="s">
        <v>6</v>
      </c>
      <c r="D26" s="1">
        <f t="shared" si="0"/>
        <v>2744</v>
      </c>
      <c r="E26" s="2">
        <f t="shared" si="1"/>
        <v>47992.56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75.28</v>
      </c>
      <c r="C27" s="28" t="s">
        <v>44</v>
      </c>
      <c r="D27" s="3">
        <f t="shared" si="0"/>
        <v>717</v>
      </c>
      <c r="E27" s="11">
        <f t="shared" si="1"/>
        <v>53975.76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110.16</v>
      </c>
      <c r="C28" s="27" t="s">
        <v>15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219.15</v>
      </c>
      <c r="C29" s="28" t="s">
        <v>1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47.07</v>
      </c>
      <c r="C30" s="27" t="s">
        <v>30</v>
      </c>
      <c r="D30" s="1">
        <f>ROUNDDOWN((SUMIF($H:$H,$C30,$J:$J)*$B$17)/B30,0)</f>
        <v>0</v>
      </c>
      <c r="E30" s="2">
        <f>IF(D30="","",D30*B30)</f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35.33</v>
      </c>
      <c r="C31" s="28" t="s">
        <v>17</v>
      </c>
      <c r="D31" s="3">
        <f>ROUNDDOWN((SUMIF($H:$H,$C31,$J:$J)*$B$17)/B31,0)</f>
        <v>2802</v>
      </c>
      <c r="E31" s="11">
        <f>IF(D31="","",D31*B31)</f>
        <v>98994.659999999989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57.69</v>
      </c>
      <c r="C32" s="27" t="s">
        <v>11</v>
      </c>
      <c r="D32" s="1">
        <f>ROUNDDOWN((SUMIF($H:$H,$C32,$J:$J)*$B$17)/B32,0)</f>
        <v>6066</v>
      </c>
      <c r="E32" s="2">
        <f t="shared" ref="E32" si="3">IF(D32="","",D32*B32)</f>
        <v>349947.54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71.209999999999994</v>
      </c>
      <c r="C33" s="28" t="s">
        <v>3</v>
      </c>
      <c r="D33" s="3">
        <f>ROUNDDOWN((SUMIF($H:$H,$C33,$J:$J)*$B$17)/B33,0)</f>
        <v>2106</v>
      </c>
      <c r="E33" s="11">
        <f>IF(D33="","",D33*B33)</f>
        <v>149968.25999999998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999763.16999999993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2:10" x14ac:dyDescent="0.2"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87" t="s">
        <v>29</v>
      </c>
      <c r="H42" t="s">
        <v>1</v>
      </c>
      <c r="I42" s="88">
        <v>0</v>
      </c>
      <c r="J42" s="89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 t="shared" ref="I46:I47" si="4">I39</f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si="4"/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5"/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f t="shared" si="5"/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46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11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11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11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6" priority="2">
      <formula>B15&lt;&gt;1</formula>
    </cfRule>
  </conditionalFormatting>
  <conditionalFormatting sqref="C22:C34">
    <cfRule type="expression" dxfId="25" priority="3">
      <formula>D22&gt;0</formula>
    </cfRule>
  </conditionalFormatting>
  <conditionalFormatting sqref="G22:J60">
    <cfRule type="expression" dxfId="24" priority="1">
      <formula>$J22&gt;0</formula>
    </cfRule>
  </conditionalFormatting>
  <hyperlinks>
    <hyperlink ref="J1" r:id="rId1" xr:uid="{78E0C8D6-750B-7A4F-B965-DF031283699D}"/>
  </hyperlinks>
  <pageMargins left="0.7" right="0.7" top="0.75" bottom="0.75" header="0.3" footer="0.3"/>
  <pageSetup scale="6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2462-7804-B042-B385-411153EE230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44958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February 2023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February 2023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February</v>
      </c>
      <c r="E21" s="14" t="str">
        <f>"for "&amp;TEXT(EOMONTH($B$3,0),"MMMM")</f>
        <v>for February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91.73</v>
      </c>
      <c r="C22" s="27" t="s">
        <v>13</v>
      </c>
      <c r="D22" s="1">
        <f t="shared" ref="D22" si="0">ROUNDDOWN((SUMIF($H:$H,$C22,$J:$J)*$B$17)/B22,0)</f>
        <v>348</v>
      </c>
      <c r="E22" s="2">
        <f t="shared" ref="E22" si="1">IF(D22="","",D22*B22)</f>
        <v>31922.04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60.74</v>
      </c>
      <c r="C23" s="28" t="s">
        <v>5</v>
      </c>
      <c r="D23" s="3">
        <f t="shared" ref="D23:D31" si="3">ROUNDDOWN((SUMIF($H:$H,$C23,$J:$J)*$B$17)/B23,0)</f>
        <v>921</v>
      </c>
      <c r="E23" s="11">
        <f t="shared" ref="E23:E31" si="4">IF(D23="","",D23*B23)</f>
        <v>55941.54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14.95</v>
      </c>
      <c r="C24" s="27" t="s">
        <v>26</v>
      </c>
      <c r="D24" s="1">
        <f t="shared" si="3"/>
        <v>3745</v>
      </c>
      <c r="E24" s="2">
        <f t="shared" si="4"/>
        <v>55987.75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56.21</v>
      </c>
      <c r="C25" s="28" t="s">
        <v>16</v>
      </c>
      <c r="D25" s="3">
        <f t="shared" si="3"/>
        <v>4447</v>
      </c>
      <c r="E25" s="11">
        <f t="shared" si="4"/>
        <v>249965.87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18.48</v>
      </c>
      <c r="C26" s="27" t="s">
        <v>6</v>
      </c>
      <c r="D26" s="1">
        <f t="shared" si="3"/>
        <v>5735</v>
      </c>
      <c r="E26" s="2">
        <f t="shared" si="4"/>
        <v>105982.8</v>
      </c>
      <c r="G26" s="33" t="s">
        <v>0</v>
      </c>
      <c r="H26" s="19" t="s">
        <v>5</v>
      </c>
      <c r="I26" s="34">
        <v>0.28000000000000003</v>
      </c>
      <c r="J26" s="35">
        <f t="shared" si="2"/>
        <v>5.6000000000000008E-2</v>
      </c>
    </row>
    <row r="27" spans="2:11" x14ac:dyDescent="0.2">
      <c r="B27" s="6">
        <v>76.48</v>
      </c>
      <c r="C27" s="28" t="s">
        <v>44</v>
      </c>
      <c r="D27" s="3">
        <f t="shared" si="3"/>
        <v>653</v>
      </c>
      <c r="E27" s="11">
        <f t="shared" si="4"/>
        <v>49941.440000000002</v>
      </c>
      <c r="G27" s="33" t="s">
        <v>0</v>
      </c>
      <c r="H27" s="19" t="s">
        <v>6</v>
      </c>
      <c r="I27" s="34">
        <v>0.28000000000000003</v>
      </c>
      <c r="J27" s="35">
        <f t="shared" si="2"/>
        <v>5.6000000000000008E-2</v>
      </c>
    </row>
    <row r="28" spans="2:11" x14ac:dyDescent="0.2">
      <c r="B28" s="5">
        <v>113.85</v>
      </c>
      <c r="C28" s="27" t="s">
        <v>15</v>
      </c>
      <c r="D28" s="1">
        <f t="shared" si="3"/>
        <v>0</v>
      </c>
      <c r="E28" s="2">
        <f t="shared" si="4"/>
        <v>0</v>
      </c>
      <c r="G28" s="33" t="s">
        <v>0</v>
      </c>
      <c r="H28" s="19" t="s">
        <v>26</v>
      </c>
      <c r="I28" s="34">
        <v>0.28000000000000003</v>
      </c>
      <c r="J28" s="35">
        <f t="shared" si="2"/>
        <v>5.6000000000000008E-2</v>
      </c>
    </row>
    <row r="29" spans="2:11" x14ac:dyDescent="0.2">
      <c r="B29" s="6">
        <v>49.88</v>
      </c>
      <c r="C29" s="28" t="s">
        <v>30</v>
      </c>
      <c r="D29" s="3">
        <f t="shared" si="3"/>
        <v>0</v>
      </c>
      <c r="E29" s="11">
        <f t="shared" si="4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38.71</v>
      </c>
      <c r="C30" s="27" t="s">
        <v>17</v>
      </c>
      <c r="D30" s="1">
        <f t="shared" si="3"/>
        <v>7749</v>
      </c>
      <c r="E30" s="2">
        <f t="shared" si="4"/>
        <v>299963.78999999998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1">
        <v>73.05</v>
      </c>
      <c r="C31" s="62" t="s">
        <v>3</v>
      </c>
      <c r="D31" s="63">
        <f t="shared" si="3"/>
        <v>2053</v>
      </c>
      <c r="E31" s="64">
        <f t="shared" si="4"/>
        <v>149971.65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D32" s="15" t="s">
        <v>14</v>
      </c>
      <c r="E32" s="16">
        <f>SUM(E20:E31)</f>
        <v>999676.88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0.15999999999999992</v>
      </c>
      <c r="J35" s="39">
        <f t="shared" si="2"/>
        <v>3.1999999999999987E-2</v>
      </c>
    </row>
    <row r="36" spans="7:10" x14ac:dyDescent="0.2">
      <c r="G36" s="40" t="s">
        <v>28</v>
      </c>
      <c r="H36" s="30" t="s">
        <v>1</v>
      </c>
      <c r="I36" s="31">
        <f>2/6</f>
        <v>0.33333333333333331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f>2/6</f>
        <v>0.33333333333333331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>2/6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ref="I46:I47" si="5">I39</f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5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>2/6</f>
        <v>0.33333333333333331</v>
      </c>
      <c r="J50" s="35">
        <f t="shared" si="2"/>
        <v>9.9999999999999992E-2</v>
      </c>
    </row>
    <row r="51" spans="7:10" x14ac:dyDescent="0.2">
      <c r="G51" s="45" t="s">
        <v>18</v>
      </c>
      <c r="H51" s="19" t="s">
        <v>15</v>
      </c>
      <c r="I51" s="34">
        <f t="shared" ref="I51:I54" si="6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6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6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6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3" priority="2">
      <formula>B15&lt;&gt;1</formula>
    </cfRule>
  </conditionalFormatting>
  <conditionalFormatting sqref="C22:C32">
    <cfRule type="expression" dxfId="22" priority="3">
      <formula>D22&gt;0</formula>
    </cfRule>
  </conditionalFormatting>
  <conditionalFormatting sqref="G22:J60">
    <cfRule type="expression" dxfId="21" priority="1">
      <formula>$J22&gt;0</formula>
    </cfRule>
  </conditionalFormatting>
  <hyperlinks>
    <hyperlink ref="J1" r:id="rId1" xr:uid="{6B8FBADB-0BE4-3D45-9841-606A9A6B748A}"/>
  </hyperlinks>
  <pageMargins left="0.7" right="0.7" top="0.75" bottom="0.75" header="0.3" footer="0.3"/>
  <pageSetup scale="6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152DF-A8B0-2E4A-8E48-EA23543801C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44927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January 2023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January 2023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January</v>
      </c>
      <c r="E21" s="14" t="str">
        <f>"for "&amp;TEXT(EOMONTH($B$3,0),"MMMM")</f>
        <v>for January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 t="shared" ref="D22:D28" si="0">ROUNDDOWN((SUMIF($H:$H,$C22,$J:$J)*$B$17)/B22,0)</f>
        <v>2186</v>
      </c>
      <c r="E22" s="2">
        <f t="shared" ref="E22:E28" si="1">IF(D22="","",D22*B22)</f>
        <v>199953.41999999998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51.76</v>
      </c>
      <c r="C23" s="28" t="s">
        <v>16</v>
      </c>
      <c r="D23" s="3">
        <f t="shared" si="0"/>
        <v>4829</v>
      </c>
      <c r="E23" s="11">
        <f t="shared" si="1"/>
        <v>249949.03999999998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17.47</v>
      </c>
      <c r="C24" s="27" t="s">
        <v>6</v>
      </c>
      <c r="D24" s="1">
        <f t="shared" si="0"/>
        <v>2862</v>
      </c>
      <c r="E24" s="2">
        <f t="shared" si="1"/>
        <v>49999.14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75.19</v>
      </c>
      <c r="C25" s="28" t="s">
        <v>44</v>
      </c>
      <c r="D25" s="3">
        <f t="shared" si="0"/>
        <v>1994</v>
      </c>
      <c r="E25" s="11">
        <f t="shared" si="1"/>
        <v>149928.85999999999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105.34</v>
      </c>
      <c r="C26" s="27" t="s">
        <v>15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44.45</v>
      </c>
      <c r="C27" s="28" t="s">
        <v>30</v>
      </c>
      <c r="D27" s="3">
        <f t="shared" si="0"/>
        <v>0</v>
      </c>
      <c r="E27" s="11">
        <f t="shared" si="1"/>
        <v>0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32.770000000000003</v>
      </c>
      <c r="C28" s="27" t="s">
        <v>17</v>
      </c>
      <c r="D28" s="1">
        <f t="shared" si="0"/>
        <v>6103</v>
      </c>
      <c r="E28" s="2">
        <f t="shared" si="1"/>
        <v>199995.31000000003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1">
        <v>67.45</v>
      </c>
      <c r="C29" s="62" t="s">
        <v>3</v>
      </c>
      <c r="D29" s="63">
        <f>ROUNDDOWN((SUMIF($H:$H,$C29,$J:$J)*$B$17)/B29,0)</f>
        <v>2223</v>
      </c>
      <c r="E29" s="64">
        <f>IF(D29="","",D29*B29)</f>
        <v>149941.35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D30" s="15" t="s">
        <v>14</v>
      </c>
      <c r="E30" s="16">
        <f>SUM(E20:E29)</f>
        <v>999767.12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0.5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f>I36</f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 t="shared" ref="I45:I47" si="3">I38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si="3"/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3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0.5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 t="shared" ref="I50:I54" si="4">I43</f>
        <v>0</v>
      </c>
      <c r="J50" s="35">
        <f t="shared" si="2"/>
        <v>0</v>
      </c>
    </row>
    <row r="51" spans="7:10" x14ac:dyDescent="0.2">
      <c r="G51" s="45" t="s">
        <v>18</v>
      </c>
      <c r="H51" s="19" t="s">
        <v>15</v>
      </c>
      <c r="I51" s="34">
        <f t="shared" si="4"/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4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4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4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0.5</v>
      </c>
      <c r="J55" s="71">
        <f t="shared" si="2"/>
        <v>0.15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0" priority="3">
      <formula>B15&lt;&gt;1</formula>
    </cfRule>
  </conditionalFormatting>
  <conditionalFormatting sqref="C22:C30">
    <cfRule type="expression" dxfId="19" priority="4">
      <formula>D22&gt;0</formula>
    </cfRule>
  </conditionalFormatting>
  <conditionalFormatting sqref="G22:J60">
    <cfRule type="expression" dxfId="18" priority="2">
      <formula>$J22&gt;0</formula>
    </cfRule>
  </conditionalFormatting>
  <hyperlinks>
    <hyperlink ref="J1" r:id="rId1" xr:uid="{5BA9305A-4CA2-0848-B3D7-A02C4A02759B}"/>
  </hyperlinks>
  <pageMargins left="0.7" right="0.7" top="0.75" bottom="0.75" header="0.3" footer="0.3"/>
  <pageSetup scale="6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8FBE-7E23-6F43-8092-5478129070CE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44896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December 2022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December 2022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December</v>
      </c>
      <c r="E21" s="14" t="str">
        <f>"for "&amp;TEXT(EOMONTH($B$3,0),"MMMM")</f>
        <v>for December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56.79</v>
      </c>
      <c r="C22" s="27" t="s">
        <v>5</v>
      </c>
      <c r="D22" s="1">
        <f t="shared" ref="D22:D33" si="0">ROUNDDOWN((SUMIF($H:$H,$C22,$J:$J)*$B$17)/B22,0)</f>
        <v>211</v>
      </c>
      <c r="E22" s="2">
        <f t="shared" ref="E22:E33" si="1">IF(D22="","",D22*B22)</f>
        <v>11982.69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16.95</v>
      </c>
      <c r="C23" s="28" t="s">
        <v>6</v>
      </c>
      <c r="D23" s="3">
        <f t="shared" si="0"/>
        <v>3657</v>
      </c>
      <c r="E23" s="11">
        <f t="shared" si="1"/>
        <v>61986.149999999994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17.16</v>
      </c>
      <c r="C24" s="27" t="s">
        <v>26</v>
      </c>
      <c r="D24" s="1">
        <f t="shared" si="0"/>
        <v>699</v>
      </c>
      <c r="E24" s="2">
        <f t="shared" si="1"/>
        <v>11994.84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91.67</v>
      </c>
      <c r="C25" s="28" t="s">
        <v>13</v>
      </c>
      <c r="D25" s="3">
        <f t="shared" si="0"/>
        <v>1789</v>
      </c>
      <c r="E25" s="11">
        <f t="shared" si="1"/>
        <v>163997.63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224.31</v>
      </c>
      <c r="C26" s="27" t="s">
        <v>1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0.06</v>
      </c>
      <c r="J26" s="35">
        <f t="shared" si="2"/>
        <v>1.2E-2</v>
      </c>
    </row>
    <row r="27" spans="2:11" x14ac:dyDescent="0.2">
      <c r="B27" s="6">
        <v>111.6</v>
      </c>
      <c r="C27" s="28" t="s">
        <v>15</v>
      </c>
      <c r="D27" s="3">
        <f t="shared" si="0"/>
        <v>896</v>
      </c>
      <c r="E27" s="11">
        <f t="shared" si="1"/>
        <v>99993.599999999991</v>
      </c>
      <c r="G27" s="33" t="s">
        <v>0</v>
      </c>
      <c r="H27" s="19" t="s">
        <v>6</v>
      </c>
      <c r="I27" s="34">
        <v>0.06</v>
      </c>
      <c r="J27" s="35">
        <f t="shared" si="2"/>
        <v>1.2E-2</v>
      </c>
    </row>
    <row r="28" spans="2:11" x14ac:dyDescent="0.2">
      <c r="B28" s="5">
        <v>75.459999999999994</v>
      </c>
      <c r="C28" s="27" t="s">
        <v>44</v>
      </c>
      <c r="D28" s="1">
        <f t="shared" si="0"/>
        <v>662</v>
      </c>
      <c r="E28" s="2">
        <f t="shared" si="1"/>
        <v>49954.52</v>
      </c>
      <c r="G28" s="33" t="s">
        <v>0</v>
      </c>
      <c r="H28" s="19" t="s">
        <v>26</v>
      </c>
      <c r="I28" s="34">
        <v>0.06</v>
      </c>
      <c r="J28" s="35">
        <f t="shared" si="2"/>
        <v>1.2E-2</v>
      </c>
    </row>
    <row r="29" spans="2:11" x14ac:dyDescent="0.2">
      <c r="B29" s="6">
        <v>50.62</v>
      </c>
      <c r="C29" s="28" t="s">
        <v>30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39.99</v>
      </c>
      <c r="C30" s="27" t="s">
        <v>17</v>
      </c>
      <c r="D30" s="1">
        <f t="shared" si="0"/>
        <v>7501</v>
      </c>
      <c r="E30" s="2">
        <f t="shared" si="1"/>
        <v>299964.99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89.2</v>
      </c>
      <c r="C31" s="28" t="s">
        <v>45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5">
        <v>53.5</v>
      </c>
      <c r="C32" s="27" t="s">
        <v>16</v>
      </c>
      <c r="D32" s="1">
        <f t="shared" si="0"/>
        <v>2803</v>
      </c>
      <c r="E32" s="2">
        <f t="shared" si="1"/>
        <v>149960.5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1">
        <v>71.650000000000006</v>
      </c>
      <c r="C33" s="62" t="s">
        <v>3</v>
      </c>
      <c r="D33" s="63">
        <f t="shared" si="0"/>
        <v>2093</v>
      </c>
      <c r="E33" s="64">
        <f t="shared" si="1"/>
        <v>149963.45000000001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999798.36999999988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v>0.82</v>
      </c>
      <c r="J35" s="39">
        <f t="shared" si="2"/>
        <v>0.16400000000000001</v>
      </c>
    </row>
    <row r="36" spans="2:10" x14ac:dyDescent="0.2">
      <c r="G36" s="85" t="s">
        <v>28</v>
      </c>
      <c r="H36" s="84" t="s">
        <v>1</v>
      </c>
      <c r="I36" s="83">
        <f>2/6</f>
        <v>0.33333333333333331</v>
      </c>
      <c r="J36" s="82">
        <f t="shared" si="2"/>
        <v>0</v>
      </c>
    </row>
    <row r="37" spans="2:10" x14ac:dyDescent="0.2">
      <c r="G37" s="81" t="s">
        <v>28</v>
      </c>
      <c r="H37" s="65" t="s">
        <v>15</v>
      </c>
      <c r="I37" s="76">
        <f>2/6</f>
        <v>0.33333333333333331</v>
      </c>
      <c r="J37" s="75">
        <f t="shared" si="2"/>
        <v>0</v>
      </c>
    </row>
    <row r="38" spans="2:10" x14ac:dyDescent="0.2">
      <c r="G38" s="41" t="s">
        <v>28</v>
      </c>
      <c r="H38" s="19" t="s">
        <v>16</v>
      </c>
      <c r="I38" s="34">
        <v>0</v>
      </c>
      <c r="J38" s="35">
        <f t="shared" si="2"/>
        <v>0</v>
      </c>
    </row>
    <row r="39" spans="2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2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2:10" x14ac:dyDescent="0.2">
      <c r="G43" s="79" t="s">
        <v>29</v>
      </c>
      <c r="H43" s="65" t="s">
        <v>30</v>
      </c>
      <c r="I43" s="76">
        <f>2/6</f>
        <v>0.33333333333333331</v>
      </c>
      <c r="J43" s="75">
        <f t="shared" si="2"/>
        <v>0</v>
      </c>
    </row>
    <row r="44" spans="2:10" x14ac:dyDescent="0.2">
      <c r="G44" s="79" t="s">
        <v>29</v>
      </c>
      <c r="H44" s="65" t="s">
        <v>15</v>
      </c>
      <c r="I44" s="76">
        <f>2/6</f>
        <v>0.33333333333333331</v>
      </c>
      <c r="J44" s="7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>1/6</f>
        <v>0.16666666666666666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v>0</v>
      </c>
      <c r="J47" s="35">
        <f t="shared" si="2"/>
        <v>0</v>
      </c>
    </row>
    <row r="48" spans="2:10" x14ac:dyDescent="0.2">
      <c r="G48" s="78" t="s">
        <v>29</v>
      </c>
      <c r="H48" s="73" t="s">
        <v>44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2"/>
        <v>0</v>
      </c>
    </row>
    <row r="50" spans="7:10" x14ac:dyDescent="0.2">
      <c r="G50" s="77" t="s">
        <v>18</v>
      </c>
      <c r="H50" s="65" t="s">
        <v>17</v>
      </c>
      <c r="I50" s="76">
        <f>2/6</f>
        <v>0.33333333333333331</v>
      </c>
      <c r="J50" s="75">
        <f t="shared" si="2"/>
        <v>9.9999999999999992E-2</v>
      </c>
    </row>
    <row r="51" spans="7:10" x14ac:dyDescent="0.2">
      <c r="G51" s="77" t="s">
        <v>18</v>
      </c>
      <c r="H51" s="65" t="s">
        <v>15</v>
      </c>
      <c r="I51" s="76">
        <f>2/6</f>
        <v>0.33333333333333331</v>
      </c>
      <c r="J51" s="75">
        <f t="shared" si="2"/>
        <v>9.9999999999999992E-2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77" t="s">
        <v>18</v>
      </c>
      <c r="H53" s="65" t="s">
        <v>6</v>
      </c>
      <c r="I53" s="76">
        <f>1/6</f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2"/>
        <v>0</v>
      </c>
    </row>
    <row r="55" spans="7:10" x14ac:dyDescent="0.2">
      <c r="G55" s="74" t="s">
        <v>18</v>
      </c>
      <c r="H55" s="73" t="s">
        <v>44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17" priority="2">
      <formula>B15&lt;&gt;1</formula>
    </cfRule>
  </conditionalFormatting>
  <conditionalFormatting sqref="C22:C34">
    <cfRule type="expression" dxfId="16" priority="3">
      <formula>D22&gt;0</formula>
    </cfRule>
  </conditionalFormatting>
  <conditionalFormatting sqref="G22:J60">
    <cfRule type="expression" dxfId="15" priority="1">
      <formula>$J22&gt;0</formula>
    </cfRule>
  </conditionalFormatting>
  <hyperlinks>
    <hyperlink ref="J1" r:id="rId1" xr:uid="{8145F3A2-A47D-2141-A629-3F64073EFA66}"/>
  </hyperlinks>
  <pageMargins left="0.7" right="0.7" top="0.75" bottom="0.75" header="0.3" footer="0.3"/>
  <pageSetup scale="6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574B-3773-A94F-AE3E-3AE1316F111D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44866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November 2022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November 2022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November</v>
      </c>
      <c r="E21" s="14" t="str">
        <f>"for "&amp;TEXT(EOMONTH($B$3,0),"MMMM")</f>
        <v>for November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91.59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199940.97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57.64</v>
      </c>
      <c r="C23" s="28" t="s">
        <v>11</v>
      </c>
      <c r="D23" s="3">
        <f>ROUNDDOWN((SUMIF($H:$H,$C23,$J:$J)*$B$17)/B23,0)</f>
        <v>11276</v>
      </c>
      <c r="E23" s="11">
        <f>IF(D23="","",D23*B23)</f>
        <v>649948.64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67.61</v>
      </c>
      <c r="C24" s="62" t="s">
        <v>3</v>
      </c>
      <c r="D24" s="63">
        <f>ROUNDDOWN((SUMIF($H:$H,$C24,$J:$J)*$B$17)/B24,0)</f>
        <v>2218</v>
      </c>
      <c r="E24" s="64">
        <f t="shared" ref="E24" si="2">IF(D24="","",D24*B24)</f>
        <v>149958.98000000001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999848.59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4" priority="2">
      <formula>B15&lt;&gt;1</formula>
    </cfRule>
  </conditionalFormatting>
  <conditionalFormatting sqref="C22:C26">
    <cfRule type="expression" dxfId="13" priority="3">
      <formula>D22&gt;0</formula>
    </cfRule>
  </conditionalFormatting>
  <conditionalFormatting sqref="G22:J60">
    <cfRule type="expression" dxfId="12" priority="1">
      <formula>$J22&gt;0</formula>
    </cfRule>
  </conditionalFormatting>
  <hyperlinks>
    <hyperlink ref="J1" r:id="rId1" xr:uid="{30362170-B7C3-8246-92D1-B0FE8B457AE3}"/>
  </hyperlinks>
  <pageMargins left="0.7" right="0.7" top="0.75" bottom="0.75" header="0.3" footer="0.3"/>
  <pageSetup scale="6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6362-C05B-774D-87F4-06290626DA68}">
  <sheetPr>
    <pageSetUpPr fitToPage="1"/>
  </sheetPr>
  <dimension ref="B1:K60"/>
  <sheetViews>
    <sheetView workbookViewId="0">
      <selection activeCell="B4" sqref="B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0">
        <v>44835</v>
      </c>
      <c r="C3" s="90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2022</v>
      </c>
      <c r="K17" s="10"/>
    </row>
    <row r="18" spans="2:11" x14ac:dyDescent="0.2">
      <c r="K18" s="10"/>
    </row>
    <row r="19" spans="2:11" ht="21" x14ac:dyDescent="0.25">
      <c r="B19" s="91" t="str">
        <f>"Portfolio Holdings for "&amp;TEXT(EOMONTH(B3,0),"MMMM YYYY")</f>
        <v>Portfolio Holdings for October 2022</v>
      </c>
      <c r="C19" s="91"/>
      <c r="D19" s="91"/>
      <c r="E19" s="91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91.6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199962.8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57.79</v>
      </c>
      <c r="C23" s="28" t="s">
        <v>11</v>
      </c>
      <c r="D23" s="3">
        <f>ROUNDDOWN((SUMIF($H:$H,$C23,$J:$J)*$B$17)/B23,0)</f>
        <v>11247</v>
      </c>
      <c r="E23" s="11">
        <f>IF(D23="","",D23*B23)</f>
        <v>649964.13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62.15</v>
      </c>
      <c r="C24" s="62" t="s">
        <v>3</v>
      </c>
      <c r="D24" s="63">
        <f>ROUNDDOWN((SUMIF($H:$H,$C24,$J:$J)*$B$17)/B24,0)</f>
        <v>2413</v>
      </c>
      <c r="E24" s="64">
        <f t="shared" ref="E24" si="2">IF(D24="","",D24*B24)</f>
        <v>149967.94999999998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999894.87999999989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1" priority="5">
      <formula>B15&lt;&gt;1</formula>
    </cfRule>
  </conditionalFormatting>
  <conditionalFormatting sqref="C22:C26">
    <cfRule type="expression" dxfId="10" priority="11">
      <formula>D22&gt;0</formula>
    </cfRule>
  </conditionalFormatting>
  <conditionalFormatting sqref="G22:J60">
    <cfRule type="expression" dxfId="9" priority="1">
      <formula>$J22&gt;0</formula>
    </cfRule>
  </conditionalFormatting>
  <hyperlinks>
    <hyperlink ref="J1" r:id="rId1" xr:uid="{ABAEED78-CB18-A04F-93EE-5A7059FB0CB6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June 2023</vt:lpstr>
      <vt:lpstr>May 2023</vt:lpstr>
      <vt:lpstr>April 2023</vt:lpstr>
      <vt:lpstr>March 2023</vt:lpstr>
      <vt:lpstr>February 2023</vt:lpstr>
      <vt:lpstr>January 2023</vt:lpstr>
      <vt:lpstr>December 2022</vt:lpstr>
      <vt:lpstr>November 2022</vt:lpstr>
      <vt:lpstr>October 2022</vt:lpstr>
      <vt:lpstr>September 2022</vt:lpstr>
      <vt:lpstr>August 2022</vt:lpstr>
      <vt:lpstr>'April 2023'!Print_Area</vt:lpstr>
      <vt:lpstr>'August 2022'!Print_Area</vt:lpstr>
      <vt:lpstr>'December 2022'!Print_Area</vt:lpstr>
      <vt:lpstr>'February 2023'!Print_Area</vt:lpstr>
      <vt:lpstr>'January 2023'!Print_Area</vt:lpstr>
      <vt:lpstr>'June 2023'!Print_Area</vt:lpstr>
      <vt:lpstr>'March 2023'!Print_Area</vt:lpstr>
      <vt:lpstr>'May 2023'!Print_Area</vt:lpstr>
      <vt:lpstr>'November 2022'!Print_Area</vt:lpstr>
      <vt:lpstr>'October 2022'!Print_Area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2023-06-01T14:56:11Z</dcterms:modified>
</cp:coreProperties>
</file>