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ndyharris/Documents/Investing Ideas and stuff/DMS Investing Strategies/Allocation Workbook/"/>
    </mc:Choice>
  </mc:AlternateContent>
  <xr:revisionPtr revIDLastSave="0" documentId="13_ncr:1_{DC51E5CF-D393-6E4D-A2A3-BA5CA7C080B5}" xr6:coauthVersionLast="47" xr6:coauthVersionMax="47" xr10:uidLastSave="{00000000-0000-0000-0000-000000000000}"/>
  <bookViews>
    <workbookView xWindow="20260" yWindow="780" windowWidth="25840" windowHeight="27420" xr2:uid="{F5D8227E-CACA-2F49-B285-B1651E481D2E}"/>
  </bookViews>
  <sheets>
    <sheet name="February 2023" sheetId="7" r:id="rId1"/>
    <sheet name="January 2023" sheetId="6" r:id="rId2"/>
    <sheet name="December 2022" sheetId="5" r:id="rId3"/>
    <sheet name="November 2022" sheetId="4" r:id="rId4"/>
    <sheet name="October 2022" sheetId="3" r:id="rId5"/>
    <sheet name="September 2022" sheetId="2" r:id="rId6"/>
    <sheet name="August 2022" sheetId="1" r:id="rId7"/>
  </sheets>
  <definedNames>
    <definedName name="_xlnm.Print_Area" localSheetId="6">'August 2022'!$B$2:$E$37</definedName>
    <definedName name="_xlnm.Print_Area" localSheetId="2">'December 2022'!$B$2:$E$37</definedName>
    <definedName name="_xlnm.Print_Area" localSheetId="0">'February 2023'!$B$2:$E$33</definedName>
    <definedName name="_xlnm.Print_Area" localSheetId="1">'January 2023'!$B$2:$E$33</definedName>
    <definedName name="_xlnm.Print_Area" localSheetId="3">'November 2022'!$B$2:$E$37</definedName>
    <definedName name="_xlnm.Print_Area" localSheetId="4">'October 2022'!$B$2:$E$37</definedName>
    <definedName name="_xlnm.Print_Area" localSheetId="5">'September 2022'!$B$2:$E$37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7" l="1"/>
  <c r="E24" i="7" s="1"/>
  <c r="D23" i="7"/>
  <c r="E23" i="7" s="1"/>
  <c r="I50" i="7"/>
  <c r="I45" i="7"/>
  <c r="I43" i="7"/>
  <c r="I38" i="7"/>
  <c r="I36" i="7"/>
  <c r="J60" i="7" l="1"/>
  <c r="J59" i="7"/>
  <c r="J58" i="7"/>
  <c r="J57" i="7"/>
  <c r="J56" i="7"/>
  <c r="H55" i="7"/>
  <c r="I54" i="7"/>
  <c r="J54" i="7" s="1"/>
  <c r="I53" i="7"/>
  <c r="J53" i="7" s="1"/>
  <c r="J50" i="7"/>
  <c r="D30" i="7" s="1"/>
  <c r="E30" i="7" s="1"/>
  <c r="H48" i="7"/>
  <c r="I47" i="7"/>
  <c r="J47" i="7" s="1"/>
  <c r="J46" i="7"/>
  <c r="I46" i="7"/>
  <c r="J45" i="7"/>
  <c r="I52" i="7"/>
  <c r="J52" i="7" s="1"/>
  <c r="I44" i="7"/>
  <c r="J44" i="7" s="1"/>
  <c r="J43" i="7"/>
  <c r="D29" i="7" s="1"/>
  <c r="E29" i="7" s="1"/>
  <c r="J42" i="7"/>
  <c r="I41" i="7"/>
  <c r="J41" i="7" s="1"/>
  <c r="J40" i="7"/>
  <c r="I39" i="7"/>
  <c r="J39" i="7" s="1"/>
  <c r="J38" i="7"/>
  <c r="J37" i="7"/>
  <c r="J36" i="7"/>
  <c r="I35" i="7"/>
  <c r="J35" i="7" s="1"/>
  <c r="D22" i="7" s="1"/>
  <c r="E22" i="7" s="1"/>
  <c r="J34" i="7"/>
  <c r="J33" i="7"/>
  <c r="J32" i="7"/>
  <c r="J31" i="7"/>
  <c r="J30" i="7"/>
  <c r="J29" i="7"/>
  <c r="D31" i="7"/>
  <c r="E31" i="7" s="1"/>
  <c r="J28" i="7"/>
  <c r="J27" i="7"/>
  <c r="J26" i="7"/>
  <c r="J25" i="7"/>
  <c r="J24" i="7"/>
  <c r="J23" i="7"/>
  <c r="J22" i="7"/>
  <c r="E21" i="7"/>
  <c r="D21" i="7"/>
  <c r="B19" i="7"/>
  <c r="C17" i="7"/>
  <c r="B15" i="7"/>
  <c r="I47" i="6"/>
  <c r="I44" i="6"/>
  <c r="I54" i="6"/>
  <c r="J54" i="6" s="1"/>
  <c r="I51" i="6"/>
  <c r="J51" i="6" s="1"/>
  <c r="I50" i="6"/>
  <c r="J50" i="6" s="1"/>
  <c r="I42" i="6"/>
  <c r="I49" i="6" s="1"/>
  <c r="J49" i="6" s="1"/>
  <c r="H55" i="6"/>
  <c r="H48" i="6"/>
  <c r="I38" i="6"/>
  <c r="I45" i="6" s="1"/>
  <c r="I35" i="6"/>
  <c r="J60" i="6"/>
  <c r="J59" i="6"/>
  <c r="J58" i="6"/>
  <c r="J57" i="6"/>
  <c r="J56" i="6"/>
  <c r="J47" i="6"/>
  <c r="J44" i="6"/>
  <c r="J43" i="6"/>
  <c r="J42" i="6"/>
  <c r="J40" i="6"/>
  <c r="J39" i="6"/>
  <c r="I39" i="6"/>
  <c r="I46" i="6" s="1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D22" i="6" s="1"/>
  <c r="E22" i="6" s="1"/>
  <c r="J25" i="6"/>
  <c r="J24" i="6"/>
  <c r="D29" i="6" s="1"/>
  <c r="E29" i="6" s="1"/>
  <c r="J23" i="6"/>
  <c r="J22" i="6"/>
  <c r="E21" i="6"/>
  <c r="D21" i="6"/>
  <c r="B19" i="6"/>
  <c r="C17" i="6"/>
  <c r="B15" i="6"/>
  <c r="B15" i="5"/>
  <c r="C17" i="5"/>
  <c r="B19" i="5"/>
  <c r="D21" i="5"/>
  <c r="E21" i="5"/>
  <c r="D22" i="5"/>
  <c r="E22" i="5"/>
  <c r="J22" i="5"/>
  <c r="D26" i="5" s="1"/>
  <c r="E26" i="5" s="1"/>
  <c r="J23" i="5"/>
  <c r="J24" i="5"/>
  <c r="D25" i="5"/>
  <c r="E25" i="5" s="1"/>
  <c r="J25" i="5"/>
  <c r="J26" i="5"/>
  <c r="J27" i="5"/>
  <c r="J28" i="5"/>
  <c r="J29" i="5"/>
  <c r="D30" i="5"/>
  <c r="E30" i="5"/>
  <c r="J30" i="5"/>
  <c r="J31" i="5"/>
  <c r="J32" i="5"/>
  <c r="D33" i="5"/>
  <c r="E33" i="5" s="1"/>
  <c r="J33" i="5"/>
  <c r="J34" i="5"/>
  <c r="J35" i="5"/>
  <c r="I36" i="5"/>
  <c r="J36" i="5"/>
  <c r="I37" i="5"/>
  <c r="I41" i="5" s="1"/>
  <c r="J41" i="5" s="1"/>
  <c r="J38" i="5"/>
  <c r="I39" i="5"/>
  <c r="J39" i="5"/>
  <c r="J40" i="5"/>
  <c r="D24" i="5" s="1"/>
  <c r="E24" i="5" s="1"/>
  <c r="J42" i="5"/>
  <c r="I43" i="5"/>
  <c r="J43" i="5" s="1"/>
  <c r="D29" i="5" s="1"/>
  <c r="E29" i="5" s="1"/>
  <c r="I44" i="5"/>
  <c r="J44" i="5"/>
  <c r="J45" i="5"/>
  <c r="D32" i="5" s="1"/>
  <c r="E32" i="5" s="1"/>
  <c r="I46" i="5"/>
  <c r="I48" i="5" s="1"/>
  <c r="J48" i="5" s="1"/>
  <c r="J46" i="5"/>
  <c r="J47" i="5"/>
  <c r="J49" i="5"/>
  <c r="I50" i="5"/>
  <c r="J50" i="5"/>
  <c r="I51" i="5"/>
  <c r="I55" i="5" s="1"/>
  <c r="J55" i="5" s="1"/>
  <c r="J51" i="5"/>
  <c r="J52" i="5"/>
  <c r="I53" i="5"/>
  <c r="J53" i="5" s="1"/>
  <c r="J54" i="5"/>
  <c r="J56" i="5"/>
  <c r="D31" i="5" s="1"/>
  <c r="E31" i="5" s="1"/>
  <c r="J57" i="5"/>
  <c r="J58" i="5"/>
  <c r="J59" i="5"/>
  <c r="J60" i="5"/>
  <c r="J60" i="4"/>
  <c r="J59" i="4"/>
  <c r="J58" i="4"/>
  <c r="J57" i="4"/>
  <c r="J56" i="4"/>
  <c r="I55" i="4"/>
  <c r="J55" i="4" s="1"/>
  <c r="J54" i="4"/>
  <c r="J53" i="4"/>
  <c r="J52" i="4"/>
  <c r="J51" i="4"/>
  <c r="J50" i="4"/>
  <c r="J49" i="4"/>
  <c r="I48" i="4"/>
  <c r="J48" i="4" s="1"/>
  <c r="J47" i="4"/>
  <c r="J46" i="4"/>
  <c r="J45" i="4"/>
  <c r="J44" i="4"/>
  <c r="J43" i="4"/>
  <c r="J42" i="4"/>
  <c r="I41" i="4"/>
  <c r="J41" i="4" s="1"/>
  <c r="J40" i="4"/>
  <c r="J39" i="4"/>
  <c r="J38" i="4"/>
  <c r="J37" i="4"/>
  <c r="J36" i="4"/>
  <c r="J35" i="4"/>
  <c r="D22" i="4" s="1"/>
  <c r="E22" i="4" s="1"/>
  <c r="J34" i="4"/>
  <c r="J33" i="4"/>
  <c r="J32" i="4"/>
  <c r="J31" i="4"/>
  <c r="J30" i="4"/>
  <c r="J29" i="4"/>
  <c r="J28" i="4"/>
  <c r="J27" i="4"/>
  <c r="J26" i="4"/>
  <c r="J25" i="4"/>
  <c r="J24" i="4"/>
  <c r="D24" i="4"/>
  <c r="E24" i="4" s="1"/>
  <c r="J23" i="4"/>
  <c r="J22" i="4"/>
  <c r="E21" i="4"/>
  <c r="D21" i="4"/>
  <c r="B19" i="4"/>
  <c r="C17" i="4"/>
  <c r="B15" i="4"/>
  <c r="J60" i="3"/>
  <c r="J59" i="3"/>
  <c r="J58" i="3"/>
  <c r="J57" i="3"/>
  <c r="J56" i="3"/>
  <c r="I55" i="3"/>
  <c r="J55" i="3" s="1"/>
  <c r="J54" i="3"/>
  <c r="J53" i="3"/>
  <c r="J52" i="3"/>
  <c r="J51" i="3"/>
  <c r="J50" i="3"/>
  <c r="J49" i="3"/>
  <c r="I48" i="3"/>
  <c r="J48" i="3" s="1"/>
  <c r="J47" i="3"/>
  <c r="J46" i="3"/>
  <c r="J45" i="3"/>
  <c r="J44" i="3"/>
  <c r="J43" i="3"/>
  <c r="J42" i="3"/>
  <c r="I41" i="3"/>
  <c r="J41" i="3" s="1"/>
  <c r="J40" i="3"/>
  <c r="J39" i="3"/>
  <c r="J38" i="3"/>
  <c r="J37" i="3"/>
  <c r="J36" i="3"/>
  <c r="J35" i="3"/>
  <c r="D22" i="3" s="1"/>
  <c r="E22" i="3" s="1"/>
  <c r="J34" i="3"/>
  <c r="J33" i="3"/>
  <c r="J32" i="3"/>
  <c r="J31" i="3"/>
  <c r="J30" i="3"/>
  <c r="J29" i="3"/>
  <c r="J28" i="3"/>
  <c r="J27" i="3"/>
  <c r="J26" i="3"/>
  <c r="J25" i="3"/>
  <c r="J24" i="3"/>
  <c r="D24" i="3"/>
  <c r="E24" i="3" s="1"/>
  <c r="J23" i="3"/>
  <c r="J22" i="3"/>
  <c r="E21" i="3"/>
  <c r="D21" i="3"/>
  <c r="B19" i="3"/>
  <c r="C17" i="3"/>
  <c r="B15" i="3"/>
  <c r="D24" i="2"/>
  <c r="E24" i="2" s="1"/>
  <c r="D23" i="2"/>
  <c r="E23" i="2" s="1"/>
  <c r="J60" i="2"/>
  <c r="J59" i="2"/>
  <c r="J58" i="2"/>
  <c r="J57" i="2"/>
  <c r="J56" i="2"/>
  <c r="I55" i="2"/>
  <c r="J55" i="2" s="1"/>
  <c r="J53" i="2"/>
  <c r="J52" i="2"/>
  <c r="J51" i="2"/>
  <c r="J50" i="2"/>
  <c r="J49" i="2"/>
  <c r="J47" i="2"/>
  <c r="I48" i="2"/>
  <c r="J48" i="2" s="1"/>
  <c r="J46" i="2"/>
  <c r="J45" i="2"/>
  <c r="J44" i="2"/>
  <c r="J43" i="2"/>
  <c r="J42" i="2"/>
  <c r="I41" i="2"/>
  <c r="J41" i="2" s="1"/>
  <c r="J40" i="2"/>
  <c r="J39" i="2"/>
  <c r="J38" i="2"/>
  <c r="J37" i="2"/>
  <c r="J36" i="2"/>
  <c r="J35" i="2"/>
  <c r="D22" i="2" s="1"/>
  <c r="E22" i="2" s="1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E21" i="2"/>
  <c r="D21" i="2"/>
  <c r="B19" i="2"/>
  <c r="C17" i="2"/>
  <c r="B15" i="2"/>
  <c r="C17" i="1"/>
  <c r="I49" i="7" l="1"/>
  <c r="J49" i="7" s="1"/>
  <c r="D25" i="7"/>
  <c r="E25" i="7" s="1"/>
  <c r="D26" i="7"/>
  <c r="E26" i="7" s="1"/>
  <c r="I51" i="7"/>
  <c r="J51" i="7" s="1"/>
  <c r="D28" i="7" s="1"/>
  <c r="E28" i="7" s="1"/>
  <c r="I55" i="7"/>
  <c r="J55" i="7" s="1"/>
  <c r="I48" i="7"/>
  <c r="J48" i="7" s="1"/>
  <c r="D27" i="7" s="1"/>
  <c r="E27" i="7" s="1"/>
  <c r="I53" i="6"/>
  <c r="J53" i="6" s="1"/>
  <c r="J46" i="6"/>
  <c r="I48" i="6"/>
  <c r="J48" i="6" s="1"/>
  <c r="I52" i="6"/>
  <c r="J52" i="6" s="1"/>
  <c r="J45" i="6"/>
  <c r="D23" i="6" s="1"/>
  <c r="E23" i="6" s="1"/>
  <c r="I41" i="6"/>
  <c r="J41" i="6" s="1"/>
  <c r="D25" i="6"/>
  <c r="E25" i="6" s="1"/>
  <c r="D26" i="6"/>
  <c r="E26" i="6" s="1"/>
  <c r="D24" i="6"/>
  <c r="E24" i="6" s="1"/>
  <c r="D27" i="6"/>
  <c r="E27" i="6" s="1"/>
  <c r="I55" i="6"/>
  <c r="J55" i="6" s="1"/>
  <c r="D28" i="6" s="1"/>
  <c r="E28" i="6" s="1"/>
  <c r="D23" i="5"/>
  <c r="E23" i="5" s="1"/>
  <c r="D28" i="5"/>
  <c r="E28" i="5" s="1"/>
  <c r="J37" i="5"/>
  <c r="D27" i="5" s="1"/>
  <c r="E27" i="5" s="1"/>
  <c r="E34" i="5" s="1"/>
  <c r="D23" i="4"/>
  <c r="E23" i="4" s="1"/>
  <c r="E25" i="4" s="1"/>
  <c r="D23" i="3"/>
  <c r="E23" i="3" s="1"/>
  <c r="E25" i="3" s="1"/>
  <c r="E25" i="2"/>
  <c r="J54" i="2"/>
  <c r="B1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E32" i="7" l="1"/>
  <c r="E30" i="6"/>
  <c r="I54" i="1"/>
  <c r="J54" i="1" s="1"/>
  <c r="J56" i="1"/>
  <c r="J57" i="1"/>
  <c r="J58" i="1"/>
  <c r="J59" i="1"/>
  <c r="J60" i="1"/>
  <c r="I48" i="1"/>
  <c r="J48" i="1"/>
  <c r="J49" i="1"/>
  <c r="J50" i="1"/>
  <c r="J51" i="1"/>
  <c r="J52" i="1"/>
  <c r="J53" i="1"/>
  <c r="I47" i="1"/>
  <c r="J46" i="1"/>
  <c r="J47" i="1"/>
  <c r="I40" i="1"/>
  <c r="J40" i="1" s="1"/>
  <c r="J39" i="1"/>
  <c r="J42" i="1"/>
  <c r="J43" i="1"/>
  <c r="J44" i="1"/>
  <c r="J45" i="1"/>
  <c r="J36" i="1"/>
  <c r="J38" i="1"/>
  <c r="J37" i="1"/>
  <c r="J22" i="1"/>
  <c r="B15" i="1"/>
  <c r="I55" i="1" l="1"/>
  <c r="J55" i="1"/>
  <c r="I41" i="1"/>
  <c r="J41" i="1" s="1"/>
  <c r="D24" i="1" l="1"/>
  <c r="E24" i="1" s="1"/>
  <c r="D26" i="1"/>
  <c r="E26" i="1" s="1"/>
  <c r="D22" i="1"/>
  <c r="D25" i="1"/>
  <c r="E25" i="1" s="1"/>
  <c r="D23" i="1"/>
  <c r="E23" i="1" s="1"/>
  <c r="E22" i="1" l="1"/>
  <c r="E27" i="1" s="1"/>
  <c r="E21" i="1"/>
  <c r="D21" i="1" l="1"/>
</calcChain>
</file>

<file path=xl/sharedStrings.xml><?xml version="1.0" encoding="utf-8"?>
<sst xmlns="http://schemas.openxmlformats.org/spreadsheetml/2006/main" count="775" uniqueCount="46">
  <si>
    <t>GPMv</t>
  </si>
  <si>
    <t>IWB</t>
  </si>
  <si>
    <t>QQQ</t>
  </si>
  <si>
    <t>IWR</t>
  </si>
  <si>
    <t>VPL</t>
  </si>
  <si>
    <t>VGK</t>
  </si>
  <si>
    <t>SGOL</t>
  </si>
  <si>
    <t>IYR</t>
  </si>
  <si>
    <t>HYG</t>
  </si>
  <si>
    <t>LQD</t>
  </si>
  <si>
    <t>TLT</t>
  </si>
  <si>
    <t>VGSH</t>
  </si>
  <si>
    <t>VGIT</t>
  </si>
  <si>
    <t>BIL</t>
  </si>
  <si>
    <t>TOTAL:</t>
  </si>
  <si>
    <t>IWS</t>
  </si>
  <si>
    <t>VXUS</t>
  </si>
  <si>
    <t>UPRO</t>
  </si>
  <si>
    <t>Triad++</t>
  </si>
  <si>
    <t>Strategy Allocation for</t>
  </si>
  <si>
    <t>Shares to Own</t>
  </si>
  <si>
    <t>Price</t>
  </si>
  <si>
    <t>ETF</t>
  </si>
  <si>
    <t>$ to buy</t>
  </si>
  <si>
    <t>Ticker</t>
  </si>
  <si>
    <t>Strategy Allocation:</t>
  </si>
  <si>
    <t>PDBC</t>
  </si>
  <si>
    <t>Strategy</t>
  </si>
  <si>
    <t>Triad</t>
  </si>
  <si>
    <t>Triad+</t>
  </si>
  <si>
    <t>SSO</t>
  </si>
  <si>
    <t>The Russell</t>
  </si>
  <si>
    <t>Global Navigator+</t>
  </si>
  <si>
    <t>LT Gain+</t>
  </si>
  <si>
    <t>LT Gain++</t>
  </si>
  <si>
    <t>IWR Buy &amp; Hold</t>
  </si>
  <si>
    <t>Allocation</t>
  </si>
  <si>
    <t>Gross</t>
  </si>
  <si>
    <t>Net</t>
  </si>
  <si>
    <r>
      <t xml:space="preserve">3) The resulting Shares and Dollars per ETF is calculated in </t>
    </r>
    <r>
      <rPr>
        <b/>
        <sz val="12"/>
        <color theme="1"/>
        <rFont val="Calibri"/>
        <family val="2"/>
        <scheme val="minor"/>
      </rPr>
      <t>Portfolio Holdings</t>
    </r>
  </si>
  <si>
    <t>DualMomentumSystems.com</t>
  </si>
  <si>
    <t>Instructions:</t>
  </si>
  <si>
    <t>1) Enter your allocation by strategy in the yellow highlighted cells to the left.</t>
  </si>
  <si>
    <t>2) Enter the amount you are allocating in total to the strategies in cell B17.</t>
  </si>
  <si>
    <t>VCSH</t>
  </si>
  <si>
    <t>IWP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</si>
</sst>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yyyy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/>
    <xf numFmtId="165" fontId="3" fillId="0" borderId="0" xfId="1" applyNumberFormat="1" applyFont="1" applyFill="1"/>
    <xf numFmtId="164" fontId="3" fillId="0" borderId="0" xfId="2" applyNumberFormat="1" applyFont="1" applyFill="1"/>
    <xf numFmtId="165" fontId="3" fillId="3" borderId="0" xfId="1" applyNumberFormat="1" applyFont="1" applyFill="1"/>
    <xf numFmtId="0" fontId="4" fillId="5" borderId="0" xfId="0" applyFont="1" applyFill="1"/>
    <xf numFmtId="44" fontId="0" fillId="0" borderId="0" xfId="2" applyFont="1"/>
    <xf numFmtId="44" fontId="0" fillId="3" borderId="0" xfId="2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0" fontId="0" fillId="5" borderId="0" xfId="3" applyNumberFormat="1" applyFont="1" applyFill="1"/>
    <xf numFmtId="164" fontId="3" fillId="3" borderId="0" xfId="2" applyNumberFormat="1" applyFont="1" applyFill="1"/>
    <xf numFmtId="164" fontId="3" fillId="4" borderId="0" xfId="2" applyNumberFormat="1" applyFont="1" applyFill="1" applyAlignment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2" applyNumberFormat="1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16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0" fillId="2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2" borderId="0" xfId="0" applyFont="1" applyFill="1"/>
    <xf numFmtId="0" fontId="0" fillId="5" borderId="5" xfId="0" applyFill="1" applyBorder="1"/>
    <xf numFmtId="10" fontId="0" fillId="5" borderId="5" xfId="3" applyNumberFormat="1" applyFont="1" applyFill="1" applyBorder="1"/>
    <xf numFmtId="10" fontId="0" fillId="5" borderId="7" xfId="3" applyNumberFormat="1" applyFont="1" applyFill="1" applyBorder="1"/>
    <xf numFmtId="0" fontId="12" fillId="5" borderId="3" xfId="0" applyFont="1" applyFill="1" applyBorder="1"/>
    <xf numFmtId="10" fontId="0" fillId="5" borderId="0" xfId="3" applyNumberFormat="1" applyFont="1" applyFill="1" applyBorder="1"/>
    <xf numFmtId="10" fontId="0" fillId="5" borderId="8" xfId="3" applyNumberFormat="1" applyFont="1" applyFill="1" applyBorder="1"/>
    <xf numFmtId="0" fontId="12" fillId="5" borderId="4" xfId="0" applyFont="1" applyFill="1" applyBorder="1"/>
    <xf numFmtId="0" fontId="0" fillId="5" borderId="1" xfId="0" applyFill="1" applyBorder="1"/>
    <xf numFmtId="10" fontId="0" fillId="5" borderId="1" xfId="3" applyNumberFormat="1" applyFont="1" applyFill="1" applyBorder="1"/>
    <xf numFmtId="10" fontId="0" fillId="5" borderId="9" xfId="3" applyNumberFormat="1" applyFont="1" applyFill="1" applyBorder="1"/>
    <xf numFmtId="0" fontId="14" fillId="5" borderId="6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3" fillId="5" borderId="6" xfId="0" applyFont="1" applyFill="1" applyBorder="1"/>
    <xf numFmtId="0" fontId="13" fillId="5" borderId="3" xfId="0" applyFont="1" applyFill="1" applyBorder="1"/>
    <xf numFmtId="0" fontId="3" fillId="2" borderId="2" xfId="0" applyFont="1" applyFill="1" applyBorder="1"/>
    <xf numFmtId="0" fontId="0" fillId="6" borderId="1" xfId="0" applyFill="1" applyBorder="1"/>
    <xf numFmtId="0" fontId="14" fillId="5" borderId="4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13" fillId="5" borderId="4" xfId="0" applyFont="1" applyFill="1" applyBorder="1"/>
    <xf numFmtId="9" fontId="1" fillId="4" borderId="0" xfId="3" applyFont="1" applyFill="1" applyAlignment="1">
      <alignment horizontal="center"/>
    </xf>
    <xf numFmtId="0" fontId="20" fillId="5" borderId="0" xfId="0" applyFont="1" applyFill="1"/>
    <xf numFmtId="0" fontId="21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3" fillId="5" borderId="0" xfId="0" applyFont="1" applyFill="1"/>
    <xf numFmtId="9" fontId="1" fillId="4" borderId="1" xfId="3" applyFont="1" applyFill="1" applyBorder="1" applyAlignment="1">
      <alignment horizontal="center"/>
    </xf>
    <xf numFmtId="0" fontId="11" fillId="5" borderId="0" xfId="0" applyFont="1" applyFill="1"/>
    <xf numFmtId="9" fontId="1" fillId="5" borderId="0" xfId="3" applyFont="1" applyFill="1" applyAlignment="1">
      <alignment horizontal="center"/>
    </xf>
    <xf numFmtId="0" fontId="1" fillId="5" borderId="0" xfId="0" applyFont="1" applyFill="1"/>
    <xf numFmtId="0" fontId="19" fillId="5" borderId="0" xfId="4" applyFill="1" applyAlignment="1">
      <alignment horizontal="right"/>
    </xf>
    <xf numFmtId="44" fontId="0" fillId="5" borderId="0" xfId="2" applyFont="1" applyFill="1"/>
    <xf numFmtId="0" fontId="0" fillId="5" borderId="0" xfId="0" applyFill="1" applyAlignment="1">
      <alignment horizontal="center"/>
    </xf>
    <xf numFmtId="165" fontId="3" fillId="5" borderId="0" xfId="1" applyNumberFormat="1" applyFont="1" applyFill="1"/>
    <xf numFmtId="164" fontId="3" fillId="5" borderId="0" xfId="2" applyNumberFormat="1" applyFont="1" applyFill="1"/>
    <xf numFmtId="0" fontId="0" fillId="7" borderId="0" xfId="0" applyFill="1"/>
    <xf numFmtId="10" fontId="0" fillId="7" borderId="0" xfId="3" applyNumberFormat="1" applyFont="1" applyFill="1"/>
    <xf numFmtId="0" fontId="18" fillId="7" borderId="0" xfId="0" applyFont="1" applyFill="1" applyAlignment="1">
      <alignment horizontal="left"/>
    </xf>
    <xf numFmtId="0" fontId="17" fillId="7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10" fontId="0" fillId="7" borderId="9" xfId="3" applyNumberFormat="1" applyFont="1" applyFill="1" applyBorder="1"/>
    <xf numFmtId="10" fontId="0" fillId="7" borderId="1" xfId="3" applyNumberFormat="1" applyFont="1" applyFill="1" applyBorder="1"/>
    <xf numFmtId="0" fontId="0" fillId="7" borderId="1" xfId="0" applyFill="1" applyBorder="1"/>
    <xf numFmtId="0" fontId="13" fillId="7" borderId="4" xfId="0" applyFont="1" applyFill="1" applyBorder="1"/>
    <xf numFmtId="10" fontId="0" fillId="7" borderId="8" xfId="3" applyNumberFormat="1" applyFont="1" applyFill="1" applyBorder="1"/>
    <xf numFmtId="10" fontId="0" fillId="7" borderId="0" xfId="3" applyNumberFormat="1" applyFont="1" applyFill="1" applyBorder="1"/>
    <xf numFmtId="0" fontId="13" fillId="7" borderId="3" xfId="0" applyFont="1" applyFill="1" applyBorder="1"/>
    <xf numFmtId="0" fontId="15" fillId="7" borderId="4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/>
    </xf>
    <xf numFmtId="0" fontId="14" fillId="7" borderId="3" xfId="0" applyFont="1" applyFill="1" applyBorder="1" applyAlignment="1">
      <alignment horizontal="left"/>
    </xf>
    <xf numFmtId="10" fontId="0" fillId="7" borderId="7" xfId="3" applyNumberFormat="1" applyFont="1" applyFill="1" applyBorder="1"/>
    <xf numFmtId="10" fontId="0" fillId="7" borderId="5" xfId="3" applyNumberFormat="1" applyFont="1" applyFill="1" applyBorder="1"/>
    <xf numFmtId="0" fontId="0" fillId="7" borderId="5" xfId="0" applyFill="1" applyBorder="1"/>
    <xf numFmtId="0" fontId="14" fillId="7" borderId="6" xfId="0" applyFont="1" applyFill="1" applyBorder="1" applyAlignment="1">
      <alignment horizontal="left"/>
    </xf>
    <xf numFmtId="166" fontId="5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21"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almomentumsystem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ualmomentumsystem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ualmomentumsystem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ualmomentumsystem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ualmomentumsystem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dualmomentumsystem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dualmomentumsyste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E2462-7804-B042-B385-411153EE2303}">
  <sheetPr>
    <pageSetUpPr fitToPage="1"/>
  </sheetPr>
  <dimension ref="B1:K60"/>
  <sheetViews>
    <sheetView tabSelected="1"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44958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February 2023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February 2023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February</v>
      </c>
      <c r="E21" s="14" t="str">
        <f>"for "&amp;TEXT(EOMONTH($B$3,0),"MMMM")</f>
        <v>for February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91.73</v>
      </c>
      <c r="C22" s="27" t="s">
        <v>13</v>
      </c>
      <c r="D22" s="1">
        <f t="shared" ref="D22:D28" si="0">ROUNDDOWN((SUMIF($H:$H,$C22,$J:$J)*$B$17)/B22,0)</f>
        <v>348</v>
      </c>
      <c r="E22" s="2">
        <f t="shared" ref="E22:E28" si="1">IF(D22="","",D22*B22)</f>
        <v>31922.04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60.74</v>
      </c>
      <c r="C23" s="28" t="s">
        <v>5</v>
      </c>
      <c r="D23" s="3">
        <f>ROUNDDOWN((SUMIF($H:$H,$C23,$J:$J)*$B$17)/B23,0)</f>
        <v>921</v>
      </c>
      <c r="E23" s="11">
        <f>IF(D23="","",D23*B23)</f>
        <v>55941.54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14.95</v>
      </c>
      <c r="C24" s="27" t="s">
        <v>26</v>
      </c>
      <c r="D24" s="1">
        <f>ROUNDDOWN((SUMIF($H:$H,$C24,$J:$J)*$B$17)/B24,0)</f>
        <v>3745</v>
      </c>
      <c r="E24" s="2">
        <f>IF(D24="","",D24*B24)</f>
        <v>55987.75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56.21</v>
      </c>
      <c r="C25" s="28" t="s">
        <v>16</v>
      </c>
      <c r="D25" s="3">
        <f>ROUNDDOWN((SUMIF($H:$H,$C25,$J:$J)*$B$17)/B25,0)</f>
        <v>4447</v>
      </c>
      <c r="E25" s="11">
        <f>IF(D25="","",D25*B25)</f>
        <v>249965.87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18.48</v>
      </c>
      <c r="C26" s="27" t="s">
        <v>6</v>
      </c>
      <c r="D26" s="1">
        <f>ROUNDDOWN((SUMIF($H:$H,$C26,$J:$J)*$B$17)/B26,0)</f>
        <v>5735</v>
      </c>
      <c r="E26" s="2">
        <f>IF(D26="","",D26*B26)</f>
        <v>105982.8</v>
      </c>
      <c r="G26" s="33" t="s">
        <v>0</v>
      </c>
      <c r="H26" s="19" t="s">
        <v>5</v>
      </c>
      <c r="I26" s="34">
        <v>0.28000000000000003</v>
      </c>
      <c r="J26" s="35">
        <f t="shared" si="2"/>
        <v>5.6000000000000008E-2</v>
      </c>
    </row>
    <row r="27" spans="2:11" x14ac:dyDescent="0.2">
      <c r="B27" s="6">
        <v>76.48</v>
      </c>
      <c r="C27" s="28" t="s">
        <v>44</v>
      </c>
      <c r="D27" s="3">
        <f>ROUNDDOWN((SUMIF($H:$H,$C27,$J:$J)*$B$17)/B27,0)</f>
        <v>653</v>
      </c>
      <c r="E27" s="11">
        <f>IF(D27="","",D27*B27)</f>
        <v>49941.440000000002</v>
      </c>
      <c r="G27" s="33" t="s">
        <v>0</v>
      </c>
      <c r="H27" s="19" t="s">
        <v>6</v>
      </c>
      <c r="I27" s="34">
        <v>0.28000000000000003</v>
      </c>
      <c r="J27" s="35">
        <f t="shared" si="2"/>
        <v>5.6000000000000008E-2</v>
      </c>
    </row>
    <row r="28" spans="2:11" x14ac:dyDescent="0.2">
      <c r="B28" s="5">
        <v>113.85</v>
      </c>
      <c r="C28" s="27" t="s">
        <v>15</v>
      </c>
      <c r="D28" s="1">
        <f>ROUNDDOWN((SUMIF($H:$H,$C28,$J:$J)*$B$17)/B28,0)</f>
        <v>0</v>
      </c>
      <c r="E28" s="2">
        <f>IF(D28="","",D28*B28)</f>
        <v>0</v>
      </c>
      <c r="G28" s="33" t="s">
        <v>0</v>
      </c>
      <c r="H28" s="19" t="s">
        <v>26</v>
      </c>
      <c r="I28" s="34">
        <v>0.28000000000000003</v>
      </c>
      <c r="J28" s="35">
        <f t="shared" si="2"/>
        <v>5.6000000000000008E-2</v>
      </c>
    </row>
    <row r="29" spans="2:11" x14ac:dyDescent="0.2">
      <c r="B29" s="6">
        <v>49.88</v>
      </c>
      <c r="C29" s="28" t="s">
        <v>30</v>
      </c>
      <c r="D29" s="3">
        <f>ROUNDDOWN((SUMIF($H:$H,$C29,$J:$J)*$B$17)/B29,0)</f>
        <v>0</v>
      </c>
      <c r="E29" s="11">
        <f>IF(D29="","",D29*B29)</f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38.71</v>
      </c>
      <c r="C30" s="27" t="s">
        <v>17</v>
      </c>
      <c r="D30" s="1">
        <f>ROUNDDOWN((SUMIF($H:$H,$C30,$J:$J)*$B$17)/B30,0)</f>
        <v>7749</v>
      </c>
      <c r="E30" s="2">
        <f>IF(D30="","",D30*B30)</f>
        <v>299963.78999999998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1">
        <v>73.05</v>
      </c>
      <c r="C31" s="62" t="s">
        <v>3</v>
      </c>
      <c r="D31" s="63">
        <f>ROUNDDOWN((SUMIF($H:$H,$C31,$J:$J)*$B$17)/B31,0)</f>
        <v>2053</v>
      </c>
      <c r="E31" s="64">
        <f>IF(D31="","",D31*B31)</f>
        <v>149971.65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D32" s="15" t="s">
        <v>14</v>
      </c>
      <c r="E32" s="16">
        <f>SUM(E20:E31)</f>
        <v>999676.88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f>1-SUM(I22:I34)</f>
        <v>0.15999999999999992</v>
      </c>
      <c r="J35" s="39">
        <f t="shared" si="2"/>
        <v>3.1999999999999987E-2</v>
      </c>
    </row>
    <row r="36" spans="7:10" x14ac:dyDescent="0.2">
      <c r="G36" s="40" t="s">
        <v>28</v>
      </c>
      <c r="H36" s="30" t="s">
        <v>1</v>
      </c>
      <c r="I36" s="31">
        <f>2/6</f>
        <v>0.33333333333333331</v>
      </c>
      <c r="J36" s="32">
        <f t="shared" si="2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7:10" x14ac:dyDescent="0.2">
      <c r="G38" s="81" t="s">
        <v>28</v>
      </c>
      <c r="H38" s="65" t="s">
        <v>16</v>
      </c>
      <c r="I38" s="76">
        <f>2/6</f>
        <v>0.33333333333333331</v>
      </c>
      <c r="J38" s="75">
        <f t="shared" si="2"/>
        <v>0</v>
      </c>
    </row>
    <row r="39" spans="7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7:10" x14ac:dyDescent="0.2">
      <c r="G41" s="80" t="s">
        <v>28</v>
      </c>
      <c r="H41" s="73" t="s">
        <v>44</v>
      </c>
      <c r="I41" s="72">
        <f>1-SUM(I36:I40)</f>
        <v>0.16666666666666674</v>
      </c>
      <c r="J41" s="71">
        <f t="shared" si="2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2"/>
        <v>0</v>
      </c>
    </row>
    <row r="43" spans="7:10" x14ac:dyDescent="0.2">
      <c r="G43" s="43" t="s">
        <v>29</v>
      </c>
      <c r="H43" s="19" t="s">
        <v>30</v>
      </c>
      <c r="I43" s="34">
        <f>2/6</f>
        <v>0.33333333333333331</v>
      </c>
      <c r="J43" s="35">
        <f t="shared" si="2"/>
        <v>0</v>
      </c>
    </row>
    <row r="44" spans="7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7:10" x14ac:dyDescent="0.2">
      <c r="G45" s="79" t="s">
        <v>29</v>
      </c>
      <c r="H45" s="65" t="s">
        <v>16</v>
      </c>
      <c r="I45" s="76">
        <f>2/6</f>
        <v>0.33333333333333331</v>
      </c>
      <c r="J45" s="75">
        <f t="shared" si="2"/>
        <v>0</v>
      </c>
    </row>
    <row r="46" spans="7:10" x14ac:dyDescent="0.2">
      <c r="G46" s="79" t="s">
        <v>29</v>
      </c>
      <c r="H46" s="65" t="s">
        <v>6</v>
      </c>
      <c r="I46" s="76">
        <f t="shared" ref="I45:I47" si="3">I39</f>
        <v>0.16666666666666666</v>
      </c>
      <c r="J46" s="75">
        <f t="shared" si="2"/>
        <v>0</v>
      </c>
    </row>
    <row r="47" spans="7:10" x14ac:dyDescent="0.2">
      <c r="G47" s="43" t="s">
        <v>29</v>
      </c>
      <c r="H47" s="19" t="s">
        <v>26</v>
      </c>
      <c r="I47" s="34">
        <f t="shared" si="3"/>
        <v>0</v>
      </c>
      <c r="J47" s="35">
        <f t="shared" si="2"/>
        <v>0</v>
      </c>
    </row>
    <row r="48" spans="7:10" x14ac:dyDescent="0.2">
      <c r="G48" s="78" t="s">
        <v>29</v>
      </c>
      <c r="H48" s="73" t="str">
        <f>H41</f>
        <v>VCSH</v>
      </c>
      <c r="I48" s="72">
        <f>1-SUM(I42:I47)</f>
        <v>0.16666666666666674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f>2/6</f>
        <v>0.33333333333333331</v>
      </c>
      <c r="J50" s="35">
        <f t="shared" si="2"/>
        <v>9.9999999999999992E-2</v>
      </c>
    </row>
    <row r="51" spans="7:10" x14ac:dyDescent="0.2">
      <c r="G51" s="45" t="s">
        <v>18</v>
      </c>
      <c r="H51" s="19" t="s">
        <v>15</v>
      </c>
      <c r="I51" s="34">
        <f t="shared" ref="I50:I54" si="4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4"/>
        <v>0.33333333333333331</v>
      </c>
      <c r="J52" s="35">
        <f t="shared" si="2"/>
        <v>9.9999999999999992E-2</v>
      </c>
    </row>
    <row r="53" spans="7:10" x14ac:dyDescent="0.2">
      <c r="G53" s="77" t="s">
        <v>18</v>
      </c>
      <c r="H53" s="65" t="s">
        <v>6</v>
      </c>
      <c r="I53" s="76">
        <f t="shared" si="4"/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f t="shared" si="4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0.16666666666666674</v>
      </c>
      <c r="J55" s="71">
        <f t="shared" si="2"/>
        <v>5.0000000000000024E-2</v>
      </c>
    </row>
    <row r="56" spans="7:10" x14ac:dyDescent="0.2">
      <c r="G56" s="70" t="s">
        <v>31</v>
      </c>
      <c r="H56" s="65" t="s">
        <v>15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0" priority="2">
      <formula>B15&lt;&gt;1</formula>
    </cfRule>
  </conditionalFormatting>
  <conditionalFormatting sqref="C22:C32">
    <cfRule type="expression" dxfId="19" priority="3">
      <formula>D22&gt;0</formula>
    </cfRule>
  </conditionalFormatting>
  <conditionalFormatting sqref="G22:J60">
    <cfRule type="expression" dxfId="18" priority="1">
      <formula>$J22&gt;0</formula>
    </cfRule>
  </conditionalFormatting>
  <hyperlinks>
    <hyperlink ref="J1" r:id="rId1" xr:uid="{6B8FBADB-0BE4-3D45-9841-606A9A6B748A}"/>
  </hyperlinks>
  <pageMargins left="0.7" right="0.7" top="0.75" bottom="0.75" header="0.3" footer="0.3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152DF-A8B0-2E4A-8E48-EA23543801C3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44927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January 2023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January 2023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January</v>
      </c>
      <c r="E21" s="14" t="str">
        <f>"for "&amp;TEXT(EOMONTH($B$3,0),"MMMM")</f>
        <v>for January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 t="shared" ref="D22:D28" si="0">ROUNDDOWN((SUMIF($H:$H,$C22,$J:$J)*$B$17)/B22,0)</f>
        <v>2186</v>
      </c>
      <c r="E22" s="2">
        <f t="shared" ref="E22:E28" si="1">IF(D22="","",D22*B22)</f>
        <v>199953.41999999998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51.76</v>
      </c>
      <c r="C23" s="28" t="s">
        <v>16</v>
      </c>
      <c r="D23" s="3">
        <f t="shared" si="0"/>
        <v>4829</v>
      </c>
      <c r="E23" s="11">
        <f t="shared" si="1"/>
        <v>249949.03999999998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17.47</v>
      </c>
      <c r="C24" s="27" t="s">
        <v>6</v>
      </c>
      <c r="D24" s="1">
        <f t="shared" si="0"/>
        <v>2862</v>
      </c>
      <c r="E24" s="2">
        <f t="shared" si="1"/>
        <v>49999.14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75.19</v>
      </c>
      <c r="C25" s="28" t="s">
        <v>44</v>
      </c>
      <c r="D25" s="3">
        <f t="shared" si="0"/>
        <v>1994</v>
      </c>
      <c r="E25" s="11">
        <f t="shared" si="1"/>
        <v>149928.85999999999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105.34</v>
      </c>
      <c r="C26" s="27" t="s">
        <v>15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44.45</v>
      </c>
      <c r="C27" s="28" t="s">
        <v>30</v>
      </c>
      <c r="D27" s="3">
        <f t="shared" si="0"/>
        <v>0</v>
      </c>
      <c r="E27" s="11">
        <f t="shared" si="1"/>
        <v>0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32.770000000000003</v>
      </c>
      <c r="C28" s="27" t="s">
        <v>17</v>
      </c>
      <c r="D28" s="1">
        <f t="shared" si="0"/>
        <v>6103</v>
      </c>
      <c r="E28" s="2">
        <f t="shared" si="1"/>
        <v>199995.31000000003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1">
        <v>67.45</v>
      </c>
      <c r="C29" s="62" t="s">
        <v>3</v>
      </c>
      <c r="D29" s="63">
        <f>ROUNDDOWN((SUMIF($H:$H,$C29,$J:$J)*$B$17)/B29,0)</f>
        <v>2223</v>
      </c>
      <c r="E29" s="64">
        <f>IF(D29="","",D29*B29)</f>
        <v>149941.35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D30" s="15" t="s">
        <v>14</v>
      </c>
      <c r="E30" s="16">
        <f>SUM(E20:E29)</f>
        <v>999767.12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f>1-SUM(I22:I34)</f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2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7:10" x14ac:dyDescent="0.2">
      <c r="G38" s="81" t="s">
        <v>28</v>
      </c>
      <c r="H38" s="65" t="s">
        <v>16</v>
      </c>
      <c r="I38" s="76">
        <f>2/6</f>
        <v>0.33333333333333331</v>
      </c>
      <c r="J38" s="75">
        <f t="shared" si="2"/>
        <v>0</v>
      </c>
    </row>
    <row r="39" spans="7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7:10" x14ac:dyDescent="0.2">
      <c r="G41" s="80" t="s">
        <v>28</v>
      </c>
      <c r="H41" s="73" t="s">
        <v>44</v>
      </c>
      <c r="I41" s="72">
        <f>1-SUM(I36:I40)</f>
        <v>0.5</v>
      </c>
      <c r="J41" s="71">
        <f t="shared" si="2"/>
        <v>0</v>
      </c>
    </row>
    <row r="42" spans="7:10" x14ac:dyDescent="0.2">
      <c r="G42" s="42" t="s">
        <v>29</v>
      </c>
      <c r="H42" s="30" t="s">
        <v>1</v>
      </c>
      <c r="I42" s="31">
        <f>I36</f>
        <v>0</v>
      </c>
      <c r="J42" s="32">
        <f t="shared" si="2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2"/>
        <v>0</v>
      </c>
    </row>
    <row r="44" spans="7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7:10" x14ac:dyDescent="0.2">
      <c r="G45" s="79" t="s">
        <v>29</v>
      </c>
      <c r="H45" s="65" t="s">
        <v>16</v>
      </c>
      <c r="I45" s="76">
        <f t="shared" ref="I45:I47" si="3">I38</f>
        <v>0.33333333333333331</v>
      </c>
      <c r="J45" s="75">
        <f t="shared" si="2"/>
        <v>0</v>
      </c>
    </row>
    <row r="46" spans="7:10" x14ac:dyDescent="0.2">
      <c r="G46" s="79" t="s">
        <v>29</v>
      </c>
      <c r="H46" s="65" t="s">
        <v>6</v>
      </c>
      <c r="I46" s="76">
        <f t="shared" si="3"/>
        <v>0.16666666666666666</v>
      </c>
      <c r="J46" s="75">
        <f t="shared" si="2"/>
        <v>0</v>
      </c>
    </row>
    <row r="47" spans="7:10" x14ac:dyDescent="0.2">
      <c r="G47" s="43" t="s">
        <v>29</v>
      </c>
      <c r="H47" s="19" t="s">
        <v>26</v>
      </c>
      <c r="I47" s="34">
        <f t="shared" si="3"/>
        <v>0</v>
      </c>
      <c r="J47" s="35">
        <f t="shared" si="2"/>
        <v>0</v>
      </c>
    </row>
    <row r="48" spans="7:10" x14ac:dyDescent="0.2">
      <c r="G48" s="78" t="s">
        <v>29</v>
      </c>
      <c r="H48" s="73" t="str">
        <f>H41</f>
        <v>VCSH</v>
      </c>
      <c r="I48" s="72">
        <f>1-SUM(I42:I47)</f>
        <v>0.5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f t="shared" ref="I50:I54" si="4">I43</f>
        <v>0</v>
      </c>
      <c r="J50" s="35">
        <f t="shared" si="2"/>
        <v>0</v>
      </c>
    </row>
    <row r="51" spans="7:10" x14ac:dyDescent="0.2">
      <c r="G51" s="45" t="s">
        <v>18</v>
      </c>
      <c r="H51" s="19" t="s">
        <v>15</v>
      </c>
      <c r="I51" s="34">
        <f t="shared" si="4"/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4"/>
        <v>0.33333333333333331</v>
      </c>
      <c r="J52" s="35">
        <f t="shared" si="2"/>
        <v>9.9999999999999992E-2</v>
      </c>
    </row>
    <row r="53" spans="7:10" x14ac:dyDescent="0.2">
      <c r="G53" s="77" t="s">
        <v>18</v>
      </c>
      <c r="H53" s="65" t="s">
        <v>6</v>
      </c>
      <c r="I53" s="76">
        <f t="shared" si="4"/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f t="shared" si="4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0.5</v>
      </c>
      <c r="J55" s="71">
        <f t="shared" si="2"/>
        <v>0.15</v>
      </c>
    </row>
    <row r="56" spans="7:10" x14ac:dyDescent="0.2">
      <c r="G56" s="70" t="s">
        <v>31</v>
      </c>
      <c r="H56" s="65" t="s">
        <v>15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17" priority="3">
      <formula>B15&lt;&gt;1</formula>
    </cfRule>
  </conditionalFormatting>
  <conditionalFormatting sqref="C22:C30">
    <cfRule type="expression" dxfId="16" priority="4">
      <formula>D22&gt;0</formula>
    </cfRule>
  </conditionalFormatting>
  <conditionalFormatting sqref="G22:J60">
    <cfRule type="expression" dxfId="15" priority="2">
      <formula>$J22&gt;0</formula>
    </cfRule>
  </conditionalFormatting>
  <hyperlinks>
    <hyperlink ref="J1" r:id="rId1" xr:uid="{5BA9305A-4CA2-0848-B3D7-A02C4A02759B}"/>
  </hyperlinks>
  <pageMargins left="0.7" right="0.7" top="0.75" bottom="0.75" header="0.3" footer="0.3"/>
  <pageSetup scale="6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8FBE-7E23-6F43-8092-5478129070CE}">
  <sheetPr>
    <pageSetUpPr fitToPage="1"/>
  </sheetPr>
  <dimension ref="B1:K6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44896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December 2022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December 2022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December</v>
      </c>
      <c r="E21" s="14" t="str">
        <f>"for "&amp;TEXT(EOMONTH($B$3,0),"MMMM")</f>
        <v>for December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56.79</v>
      </c>
      <c r="C22" s="27" t="s">
        <v>5</v>
      </c>
      <c r="D22" s="1">
        <f t="shared" ref="D22:D33" si="0">ROUNDDOWN((SUMIF($H:$H,$C22,$J:$J)*$B$17)/B22,0)</f>
        <v>211</v>
      </c>
      <c r="E22" s="2">
        <f t="shared" ref="E22:E33" si="1">IF(D22="","",D22*B22)</f>
        <v>11982.69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16.95</v>
      </c>
      <c r="C23" s="28" t="s">
        <v>6</v>
      </c>
      <c r="D23" s="3">
        <f t="shared" si="0"/>
        <v>3657</v>
      </c>
      <c r="E23" s="11">
        <f t="shared" si="1"/>
        <v>61986.149999999994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17.16</v>
      </c>
      <c r="C24" s="27" t="s">
        <v>26</v>
      </c>
      <c r="D24" s="1">
        <f t="shared" si="0"/>
        <v>699</v>
      </c>
      <c r="E24" s="2">
        <f t="shared" si="1"/>
        <v>11994.84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91.67</v>
      </c>
      <c r="C25" s="28" t="s">
        <v>13</v>
      </c>
      <c r="D25" s="3">
        <f t="shared" si="0"/>
        <v>1789</v>
      </c>
      <c r="E25" s="11">
        <f t="shared" si="1"/>
        <v>163997.63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224.31</v>
      </c>
      <c r="C26" s="27" t="s">
        <v>1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0.06</v>
      </c>
      <c r="J26" s="35">
        <f t="shared" si="2"/>
        <v>1.2E-2</v>
      </c>
    </row>
    <row r="27" spans="2:11" x14ac:dyDescent="0.2">
      <c r="B27" s="6">
        <v>111.6</v>
      </c>
      <c r="C27" s="28" t="s">
        <v>15</v>
      </c>
      <c r="D27" s="3">
        <f t="shared" si="0"/>
        <v>896</v>
      </c>
      <c r="E27" s="11">
        <f t="shared" si="1"/>
        <v>99993.599999999991</v>
      </c>
      <c r="G27" s="33" t="s">
        <v>0</v>
      </c>
      <c r="H27" s="19" t="s">
        <v>6</v>
      </c>
      <c r="I27" s="34">
        <v>0.06</v>
      </c>
      <c r="J27" s="35">
        <f t="shared" si="2"/>
        <v>1.2E-2</v>
      </c>
    </row>
    <row r="28" spans="2:11" x14ac:dyDescent="0.2">
      <c r="B28" s="5">
        <v>75.459999999999994</v>
      </c>
      <c r="C28" s="27" t="s">
        <v>44</v>
      </c>
      <c r="D28" s="1">
        <f t="shared" si="0"/>
        <v>662</v>
      </c>
      <c r="E28" s="2">
        <f t="shared" si="1"/>
        <v>49954.52</v>
      </c>
      <c r="G28" s="33" t="s">
        <v>0</v>
      </c>
      <c r="H28" s="19" t="s">
        <v>26</v>
      </c>
      <c r="I28" s="34">
        <v>0.06</v>
      </c>
      <c r="J28" s="35">
        <f t="shared" si="2"/>
        <v>1.2E-2</v>
      </c>
    </row>
    <row r="29" spans="2:11" x14ac:dyDescent="0.2">
      <c r="B29" s="6">
        <v>50.62</v>
      </c>
      <c r="C29" s="28" t="s">
        <v>30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39.99</v>
      </c>
      <c r="C30" s="27" t="s">
        <v>17</v>
      </c>
      <c r="D30" s="1">
        <f t="shared" si="0"/>
        <v>7501</v>
      </c>
      <c r="E30" s="2">
        <f t="shared" si="1"/>
        <v>299964.99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89.2</v>
      </c>
      <c r="C31" s="28" t="s">
        <v>45</v>
      </c>
      <c r="D31" s="3">
        <f t="shared" si="0"/>
        <v>0</v>
      </c>
      <c r="E31" s="11">
        <f t="shared" si="1"/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5">
        <v>53.5</v>
      </c>
      <c r="C32" s="27" t="s">
        <v>16</v>
      </c>
      <c r="D32" s="1">
        <f t="shared" si="0"/>
        <v>2803</v>
      </c>
      <c r="E32" s="2">
        <f t="shared" si="1"/>
        <v>149960.5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1">
        <v>71.650000000000006</v>
      </c>
      <c r="C33" s="62" t="s">
        <v>3</v>
      </c>
      <c r="D33" s="63">
        <f t="shared" si="0"/>
        <v>2093</v>
      </c>
      <c r="E33" s="64">
        <f t="shared" si="1"/>
        <v>149963.45000000001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D34" s="15" t="s">
        <v>14</v>
      </c>
      <c r="E34" s="16">
        <f>SUM(E20:E33)</f>
        <v>999798.36999999988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G35" s="36" t="s">
        <v>0</v>
      </c>
      <c r="H35" s="37" t="s">
        <v>13</v>
      </c>
      <c r="I35" s="38">
        <v>0.82</v>
      </c>
      <c r="J35" s="39">
        <f t="shared" si="2"/>
        <v>0.16400000000000001</v>
      </c>
    </row>
    <row r="36" spans="2:10" x14ac:dyDescent="0.2">
      <c r="G36" s="85" t="s">
        <v>28</v>
      </c>
      <c r="H36" s="84" t="s">
        <v>1</v>
      </c>
      <c r="I36" s="83">
        <f>2/6</f>
        <v>0.33333333333333331</v>
      </c>
      <c r="J36" s="82">
        <f t="shared" si="2"/>
        <v>0</v>
      </c>
    </row>
    <row r="37" spans="2:10" x14ac:dyDescent="0.2">
      <c r="G37" s="81" t="s">
        <v>28</v>
      </c>
      <c r="H37" s="65" t="s">
        <v>15</v>
      </c>
      <c r="I37" s="76">
        <f>2/6</f>
        <v>0.33333333333333331</v>
      </c>
      <c r="J37" s="75">
        <f t="shared" si="2"/>
        <v>0</v>
      </c>
    </row>
    <row r="38" spans="2:10" x14ac:dyDescent="0.2">
      <c r="G38" s="41" t="s">
        <v>28</v>
      </c>
      <c r="H38" s="19" t="s">
        <v>16</v>
      </c>
      <c r="I38" s="34">
        <v>0</v>
      </c>
      <c r="J38" s="35">
        <f t="shared" si="2"/>
        <v>0</v>
      </c>
    </row>
    <row r="39" spans="2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0.16666666666666674</v>
      </c>
      <c r="J41" s="71">
        <f t="shared" si="2"/>
        <v>0</v>
      </c>
    </row>
    <row r="42" spans="2:10" x14ac:dyDescent="0.2">
      <c r="G42" s="42" t="s">
        <v>29</v>
      </c>
      <c r="H42" s="30" t="s">
        <v>1</v>
      </c>
      <c r="I42" s="31">
        <v>0</v>
      </c>
      <c r="J42" s="32">
        <f t="shared" si="2"/>
        <v>0</v>
      </c>
    </row>
    <row r="43" spans="2:10" x14ac:dyDescent="0.2">
      <c r="G43" s="79" t="s">
        <v>29</v>
      </c>
      <c r="H43" s="65" t="s">
        <v>30</v>
      </c>
      <c r="I43" s="76">
        <f>2/6</f>
        <v>0.33333333333333331</v>
      </c>
      <c r="J43" s="75">
        <f t="shared" si="2"/>
        <v>0</v>
      </c>
    </row>
    <row r="44" spans="2:10" x14ac:dyDescent="0.2">
      <c r="G44" s="79" t="s">
        <v>29</v>
      </c>
      <c r="H44" s="65" t="s">
        <v>15</v>
      </c>
      <c r="I44" s="76">
        <f>2/6</f>
        <v>0.33333333333333331</v>
      </c>
      <c r="J44" s="75">
        <f t="shared" si="2"/>
        <v>0</v>
      </c>
    </row>
    <row r="45" spans="2:10" x14ac:dyDescent="0.2">
      <c r="G45" s="43" t="s">
        <v>29</v>
      </c>
      <c r="H45" s="19" t="s">
        <v>16</v>
      </c>
      <c r="I45" s="34">
        <v>0</v>
      </c>
      <c r="J45" s="35">
        <f t="shared" si="2"/>
        <v>0</v>
      </c>
    </row>
    <row r="46" spans="2:10" x14ac:dyDescent="0.2">
      <c r="G46" s="79" t="s">
        <v>29</v>
      </c>
      <c r="H46" s="65" t="s">
        <v>6</v>
      </c>
      <c r="I46" s="76">
        <f>1/6</f>
        <v>0.16666666666666666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v>0</v>
      </c>
      <c r="J47" s="35">
        <f t="shared" si="2"/>
        <v>0</v>
      </c>
    </row>
    <row r="48" spans="2:10" x14ac:dyDescent="0.2">
      <c r="G48" s="78" t="s">
        <v>29</v>
      </c>
      <c r="H48" s="73" t="s">
        <v>44</v>
      </c>
      <c r="I48" s="72">
        <f>1-SUM(I42:I47)</f>
        <v>0.16666666666666674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2"/>
        <v>0</v>
      </c>
    </row>
    <row r="50" spans="7:10" x14ac:dyDescent="0.2">
      <c r="G50" s="77" t="s">
        <v>18</v>
      </c>
      <c r="H50" s="65" t="s">
        <v>17</v>
      </c>
      <c r="I50" s="76">
        <f>2/6</f>
        <v>0.33333333333333331</v>
      </c>
      <c r="J50" s="75">
        <f t="shared" si="2"/>
        <v>9.9999999999999992E-2</v>
      </c>
    </row>
    <row r="51" spans="7:10" x14ac:dyDescent="0.2">
      <c r="G51" s="77" t="s">
        <v>18</v>
      </c>
      <c r="H51" s="65" t="s">
        <v>15</v>
      </c>
      <c r="I51" s="76">
        <f>2/6</f>
        <v>0.33333333333333331</v>
      </c>
      <c r="J51" s="75">
        <f t="shared" si="2"/>
        <v>9.9999999999999992E-2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2"/>
        <v>0</v>
      </c>
    </row>
    <row r="53" spans="7:10" x14ac:dyDescent="0.2">
      <c r="G53" s="77" t="s">
        <v>18</v>
      </c>
      <c r="H53" s="65" t="s">
        <v>6</v>
      </c>
      <c r="I53" s="76">
        <f>1/6</f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2"/>
        <v>0</v>
      </c>
    </row>
    <row r="55" spans="7:10" x14ac:dyDescent="0.2">
      <c r="G55" s="74" t="s">
        <v>18</v>
      </c>
      <c r="H55" s="73" t="s">
        <v>44</v>
      </c>
      <c r="I55" s="72">
        <f>1-SUM(I49:I54)</f>
        <v>0.16666666666666674</v>
      </c>
      <c r="J55" s="71">
        <f t="shared" si="2"/>
        <v>5.0000000000000024E-2</v>
      </c>
    </row>
    <row r="56" spans="7:10" x14ac:dyDescent="0.2">
      <c r="G56" s="70" t="s">
        <v>31</v>
      </c>
      <c r="H56" s="65" t="s">
        <v>45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14" priority="2">
      <formula>B15&lt;&gt;1</formula>
    </cfRule>
  </conditionalFormatting>
  <conditionalFormatting sqref="C22:C34">
    <cfRule type="expression" dxfId="13" priority="3">
      <formula>D22&gt;0</formula>
    </cfRule>
  </conditionalFormatting>
  <conditionalFormatting sqref="G22:J60">
    <cfRule type="expression" dxfId="12" priority="1">
      <formula>$J22&gt;0</formula>
    </cfRule>
  </conditionalFormatting>
  <hyperlinks>
    <hyperlink ref="J1" r:id="rId1" xr:uid="{8145F3A2-A47D-2141-A629-3F64073EFA66}"/>
  </hyperlinks>
  <pageMargins left="0.7" right="0.7" top="0.75" bottom="0.75" header="0.3" footer="0.3"/>
  <pageSetup scale="6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574B-3773-A94F-AE3E-3AE1316F111D}">
  <sheetPr>
    <pageSetUpPr fitToPage="1"/>
  </sheetPr>
  <dimension ref="B1:K6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44866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November 2022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November 2022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November</v>
      </c>
      <c r="E21" s="14" t="str">
        <f>"for "&amp;TEXT(EOMONTH($B$3,0),"MMMM")</f>
        <v>for November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91.59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199940.97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57.64</v>
      </c>
      <c r="C23" s="28" t="s">
        <v>11</v>
      </c>
      <c r="D23" s="3">
        <f>ROUNDDOWN((SUMIF($H:$H,$C23,$J:$J)*$B$17)/B23,0)</f>
        <v>11276</v>
      </c>
      <c r="E23" s="11">
        <f>IF(D23="","",D23*B23)</f>
        <v>649948.64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67.61</v>
      </c>
      <c r="C24" s="62" t="s">
        <v>3</v>
      </c>
      <c r="D24" s="63">
        <f>ROUNDDOWN((SUMIF($H:$H,$C24,$J:$J)*$B$17)/B24,0)</f>
        <v>2218</v>
      </c>
      <c r="E24" s="64">
        <f t="shared" ref="E24" si="2">IF(D24="","",D24*B24)</f>
        <v>149958.98000000001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999848.59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11" priority="2">
      <formula>B15&lt;&gt;1</formula>
    </cfRule>
  </conditionalFormatting>
  <conditionalFormatting sqref="C22:C26">
    <cfRule type="expression" dxfId="10" priority="3">
      <formula>D22&gt;0</formula>
    </cfRule>
  </conditionalFormatting>
  <conditionalFormatting sqref="G22:J60">
    <cfRule type="expression" dxfId="9" priority="1">
      <formula>$J22&gt;0</formula>
    </cfRule>
  </conditionalFormatting>
  <hyperlinks>
    <hyperlink ref="J1" r:id="rId1" xr:uid="{30362170-B7C3-8246-92D1-B0FE8B457AE3}"/>
  </hyperlinks>
  <pageMargins left="0.7" right="0.7" top="0.75" bottom="0.75" header="0.3" footer="0.3"/>
  <pageSetup scale="6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06362-C05B-774D-87F4-06290626DA68}">
  <sheetPr>
    <pageSetUpPr fitToPage="1"/>
  </sheetPr>
  <dimension ref="B1:K60"/>
  <sheetViews>
    <sheetView workbookViewId="0">
      <selection activeCell="B4" sqref="B4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44835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October 2022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October 2022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October</v>
      </c>
      <c r="E21" s="14" t="str">
        <f>"for "&amp;TEXT(EOMONTH($B$3,0),"MMMM")</f>
        <v>for October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91.6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199962.8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57.79</v>
      </c>
      <c r="C23" s="28" t="s">
        <v>11</v>
      </c>
      <c r="D23" s="3">
        <f>ROUNDDOWN((SUMIF($H:$H,$C23,$J:$J)*$B$17)/B23,0)</f>
        <v>11247</v>
      </c>
      <c r="E23" s="11">
        <f>IF(D23="","",D23*B23)</f>
        <v>649964.13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62.15</v>
      </c>
      <c r="C24" s="62" t="s">
        <v>3</v>
      </c>
      <c r="D24" s="63">
        <f>ROUNDDOWN((SUMIF($H:$H,$C24,$J:$J)*$B$17)/B24,0)</f>
        <v>2413</v>
      </c>
      <c r="E24" s="64">
        <f t="shared" ref="E24" si="2">IF(D24="","",D24*B24)</f>
        <v>149967.94999999998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999894.87999999989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8" priority="5">
      <formula>B15&lt;&gt;1</formula>
    </cfRule>
  </conditionalFormatting>
  <conditionalFormatting sqref="C22:C26">
    <cfRule type="expression" dxfId="7" priority="11">
      <formula>D22&gt;0</formula>
    </cfRule>
  </conditionalFormatting>
  <conditionalFormatting sqref="G22:J60">
    <cfRule type="expression" dxfId="6" priority="1">
      <formula>$J22&gt;0</formula>
    </cfRule>
  </conditionalFormatting>
  <hyperlinks>
    <hyperlink ref="J1" r:id="rId1" xr:uid="{ABAEED78-CB18-A04F-93EE-5A7059FB0CB6}"/>
  </hyperlinks>
  <pageMargins left="0.7" right="0.7" top="0.75" bottom="0.75" header="0.3" footer="0.3"/>
  <pageSetup scale="6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A658D-0058-CC4D-8160-00B9450A9E94}">
  <sheetPr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44805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September 2022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September 2022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September</v>
      </c>
      <c r="E21" s="14" t="str">
        <f>"for "&amp;TEXT(EOMONTH($B$3,0),"MMMM")</f>
        <v>for September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91.55</v>
      </c>
      <c r="C22" s="27" t="s">
        <v>13</v>
      </c>
      <c r="D22" s="1">
        <f>ROUNDDOWN((SUMIF($H:$H,$C22,$J:$J)*$B$17)/B22,0)</f>
        <v>2184</v>
      </c>
      <c r="E22" s="2">
        <f t="shared" ref="E22" si="0">IF(D22="","",D22*B22)</f>
        <v>199945.19999999998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58.48</v>
      </c>
      <c r="C23" s="28" t="s">
        <v>11</v>
      </c>
      <c r="D23" s="3">
        <f>ROUNDDOWN((SUMIF($H:$H,$C23,$J:$J)*$B$17)/B23,0)</f>
        <v>11114</v>
      </c>
      <c r="E23" s="11">
        <f>IF(D23="","",D23*B23)</f>
        <v>649946.72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68.81</v>
      </c>
      <c r="C24" s="62" t="s">
        <v>3</v>
      </c>
      <c r="D24" s="63">
        <f>ROUNDDOWN((SUMIF($H:$H,$C24,$J:$J)*$B$17)/B24,0)</f>
        <v>2179</v>
      </c>
      <c r="E24" s="64">
        <f t="shared" ref="E24" si="2">IF(D24="","",D24*B24)</f>
        <v>149936.99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999828.90999999992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5" priority="5">
      <formula>B15&lt;&gt;1</formula>
    </cfRule>
  </conditionalFormatting>
  <conditionalFormatting sqref="C22:C26">
    <cfRule type="expression" dxfId="4" priority="11">
      <formula>D22&gt;0</formula>
    </cfRule>
  </conditionalFormatting>
  <conditionalFormatting sqref="G22:J60">
    <cfRule type="expression" dxfId="3" priority="1">
      <formula>$J22&gt;0</formula>
    </cfRule>
  </conditionalFormatting>
  <hyperlinks>
    <hyperlink ref="J1" r:id="rId1" xr:uid="{597375A4-4444-6143-A79B-78DE6E6A6364}"/>
  </hyperlinks>
  <pageMargins left="0.7" right="0.7" top="0.75" bottom="0.75" header="0.3" footer="0.3"/>
  <pageSetup scale="6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642B-A334-104D-A99C-C23B463AE3F4}">
  <sheetPr codeName="Sheet1"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44774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August 2022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August 2022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August</v>
      </c>
      <c r="E21" s="14" t="str">
        <f>"for "&amp;TEXT(EOMONTH($B$3,0),"MMMM")</f>
        <v>for August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>ROUNDDOWN((SUMIF($H:$H,$C22,$J:$J)*$B$17)/B22,0)</f>
        <v>2186</v>
      </c>
      <c r="E22" s="2">
        <f t="shared" ref="E22" si="0">IF(D22="","",D22*B22)</f>
        <v>199953.41999999998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17.62</v>
      </c>
      <c r="C23" s="28" t="s">
        <v>26</v>
      </c>
      <c r="D23" s="3">
        <f>ROUNDDOWN((SUMIF($H:$H,$C23,$J:$J)*$B$17)/B23,0)</f>
        <v>2837</v>
      </c>
      <c r="E23" s="11">
        <f t="shared" ref="E23" si="1">IF(D23="","",D23*B23)</f>
        <v>49987.94</v>
      </c>
      <c r="G23" s="33" t="s">
        <v>0</v>
      </c>
      <c r="H23" s="19" t="s">
        <v>2</v>
      </c>
      <c r="I23" s="34">
        <v>0</v>
      </c>
      <c r="J23" s="35">
        <f t="shared" ref="J23:J35" si="2">SUMIF($C$6:$C$14,$G23,$B$6:$B$14)*I23</f>
        <v>0</v>
      </c>
    </row>
    <row r="24" spans="2:11" x14ac:dyDescent="0.2">
      <c r="B24" s="5">
        <v>77.39</v>
      </c>
      <c r="C24" s="27" t="s">
        <v>44</v>
      </c>
      <c r="D24" s="1">
        <f>ROUNDDOWN((SUMIF($H:$H,$C24,$J:$J)*$B$17)/B24,0)</f>
        <v>3230</v>
      </c>
      <c r="E24" s="2">
        <f t="shared" ref="E24" si="3">IF(D24="","",D24*B24)</f>
        <v>249969.7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59.04</v>
      </c>
      <c r="C25" s="28" t="s">
        <v>11</v>
      </c>
      <c r="D25" s="3">
        <f>ROUNDDOWN((SUMIF($H:$H,$C25,$J:$J)*$B$17)/B25,0)</f>
        <v>5928</v>
      </c>
      <c r="E25" s="11">
        <f>IF(D25="","",D25*B25)</f>
        <v>349989.12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61">
        <v>71.02</v>
      </c>
      <c r="C26" s="62" t="s">
        <v>3</v>
      </c>
      <c r="D26" s="63">
        <f>ROUNDDOWN((SUMIF($H:$H,$C26,$J:$J)*$B$17)/B26,0)</f>
        <v>2112</v>
      </c>
      <c r="E26" s="64">
        <f t="shared" ref="E26" si="4">IF(D26="","",D26*B26)</f>
        <v>149994.23999999999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D27" s="15" t="s">
        <v>14</v>
      </c>
      <c r="E27" s="16">
        <f>SUM(E22:E26)</f>
        <v>999894.41999999993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ref="J36:J60" si="5">SUMIF($C$6:$C$14,$G36,$B$6:$B$14)*I36</f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5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5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5"/>
        <v>0</v>
      </c>
    </row>
    <row r="40" spans="7:10" x14ac:dyDescent="0.2">
      <c r="G40" s="41" t="s">
        <v>28</v>
      </c>
      <c r="H40" s="19" t="s">
        <v>26</v>
      </c>
      <c r="I40" s="34">
        <f>1/6</f>
        <v>0.16666666666666666</v>
      </c>
      <c r="J40" s="35">
        <f t="shared" si="5"/>
        <v>0</v>
      </c>
    </row>
    <row r="41" spans="7:10" x14ac:dyDescent="0.2">
      <c r="G41" s="48" t="s">
        <v>28</v>
      </c>
      <c r="H41" s="47" t="s">
        <v>44</v>
      </c>
      <c r="I41" s="38">
        <f>1-SUM(I36:I40)</f>
        <v>0.83333333333333337</v>
      </c>
      <c r="J41" s="39">
        <f t="shared" si="5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5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5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5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5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5"/>
        <v>0</v>
      </c>
    </row>
    <row r="47" spans="7:10" x14ac:dyDescent="0.2">
      <c r="G47" s="43" t="s">
        <v>29</v>
      </c>
      <c r="H47" s="19" t="s">
        <v>26</v>
      </c>
      <c r="I47" s="34">
        <f>1/6</f>
        <v>0.16666666666666666</v>
      </c>
      <c r="J47" s="35">
        <f t="shared" si="5"/>
        <v>0</v>
      </c>
    </row>
    <row r="48" spans="7:10" x14ac:dyDescent="0.2">
      <c r="G48" s="49" t="s">
        <v>29</v>
      </c>
      <c r="H48" s="47" t="s">
        <v>44</v>
      </c>
      <c r="I48" s="38">
        <f>1-SUM(I42:I47)</f>
        <v>0.83333333333333337</v>
      </c>
      <c r="J48" s="39">
        <f t="shared" si="5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5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5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5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5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5"/>
        <v>0</v>
      </c>
    </row>
    <row r="54" spans="7:10" x14ac:dyDescent="0.2">
      <c r="G54" s="45" t="s">
        <v>18</v>
      </c>
      <c r="H54" s="19" t="s">
        <v>26</v>
      </c>
      <c r="I54" s="34">
        <f>1/6</f>
        <v>0.16666666666666666</v>
      </c>
      <c r="J54" s="35">
        <f t="shared" si="5"/>
        <v>4.9999999999999996E-2</v>
      </c>
    </row>
    <row r="55" spans="7:10" x14ac:dyDescent="0.2">
      <c r="G55" s="50" t="s">
        <v>18</v>
      </c>
      <c r="H55" s="47" t="s">
        <v>44</v>
      </c>
      <c r="I55" s="38">
        <f>1-SUM(I49:I54)</f>
        <v>0.83333333333333337</v>
      </c>
      <c r="J55" s="39">
        <f t="shared" si="5"/>
        <v>0.25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5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5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5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5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5"/>
        <v>0.15</v>
      </c>
    </row>
  </sheetData>
  <sortState xmlns:xlrd2="http://schemas.microsoft.com/office/spreadsheetml/2017/richdata2" ref="C29:C34">
    <sortCondition ref="C29:C34"/>
  </sortState>
  <mergeCells count="2">
    <mergeCell ref="B3:C3"/>
    <mergeCell ref="B19:E19"/>
  </mergeCells>
  <conditionalFormatting sqref="B15">
    <cfRule type="expression" dxfId="2" priority="5">
      <formula>B15&lt;&gt;1</formula>
    </cfRule>
  </conditionalFormatting>
  <conditionalFormatting sqref="C22:C26">
    <cfRule type="expression" dxfId="1" priority="50">
      <formula>D22&gt;0</formula>
    </cfRule>
  </conditionalFormatting>
  <conditionalFormatting sqref="G22:J60">
    <cfRule type="expression" dxfId="0" priority="1">
      <formula>$J22&gt;0</formula>
    </cfRule>
  </conditionalFormatting>
  <hyperlinks>
    <hyperlink ref="J1" r:id="rId1" xr:uid="{22983BE4-52F1-4EE6-AD57-CF866D650A7F}"/>
  </hyperlinks>
  <pageMargins left="0.7" right="0.7" top="0.75" bottom="0.75" header="0.3" footer="0.3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February 2023</vt:lpstr>
      <vt:lpstr>January 2023</vt:lpstr>
      <vt:lpstr>December 2022</vt:lpstr>
      <vt:lpstr>November 2022</vt:lpstr>
      <vt:lpstr>October 2022</vt:lpstr>
      <vt:lpstr>September 2022</vt:lpstr>
      <vt:lpstr>August 2022</vt:lpstr>
      <vt:lpstr>'August 2022'!Print_Area</vt:lpstr>
      <vt:lpstr>'December 2022'!Print_Area</vt:lpstr>
      <vt:lpstr>'February 2023'!Print_Area</vt:lpstr>
      <vt:lpstr>'January 2023'!Print_Area</vt:lpstr>
      <vt:lpstr>'November 2022'!Print_Area</vt:lpstr>
      <vt:lpstr>'October 2022'!Print_Area</vt:lpstr>
      <vt:lpstr>'September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Harris</dc:creator>
  <cp:lastModifiedBy>Randy Harris</cp:lastModifiedBy>
  <cp:lastPrinted>2022-05-26T18:30:56Z</cp:lastPrinted>
  <dcterms:created xsi:type="dcterms:W3CDTF">2022-05-14T23:15:37Z</dcterms:created>
  <dcterms:modified xsi:type="dcterms:W3CDTF">2023-02-01T06:02:17Z</dcterms:modified>
</cp:coreProperties>
</file>